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xr:revisionPtr revIDLastSave="0" documentId="13_ncr:1_{0BCF0406-EBEF-4647-9DCF-B76A2526D3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2" r:id="rId1"/>
  </sheets>
  <definedNames>
    <definedName name="_xlnm._FilterDatabase" localSheetId="0" hidden="1">'III KVARTAL'!$A$3:$AC$62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2" l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H61" i="2" l="1"/>
  <c r="E61" i="2" l="1"/>
  <c r="V61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W61" i="2" l="1"/>
  <c r="Z4" i="2"/>
  <c r="G5" i="2" l="1"/>
  <c r="N5" i="2" s="1"/>
  <c r="G6" i="2"/>
  <c r="N6" i="2" s="1"/>
  <c r="G7" i="2"/>
  <c r="N7" i="2" s="1"/>
  <c r="G8" i="2"/>
  <c r="N8" i="2" s="1"/>
  <c r="G9" i="2"/>
  <c r="N9" i="2" s="1"/>
  <c r="G10" i="2"/>
  <c r="N10" i="2" s="1"/>
  <c r="G11" i="2"/>
  <c r="N11" i="2" s="1"/>
  <c r="G12" i="2"/>
  <c r="N12" i="2" s="1"/>
  <c r="G13" i="2"/>
  <c r="N13" i="2" s="1"/>
  <c r="G14" i="2"/>
  <c r="N14" i="2" s="1"/>
  <c r="G15" i="2"/>
  <c r="N15" i="2" s="1"/>
  <c r="G16" i="2"/>
  <c r="N16" i="2" s="1"/>
  <c r="G17" i="2"/>
  <c r="N17" i="2" s="1"/>
  <c r="G18" i="2"/>
  <c r="N18" i="2" s="1"/>
  <c r="G19" i="2"/>
  <c r="N19" i="2" s="1"/>
  <c r="G20" i="2"/>
  <c r="N20" i="2" s="1"/>
  <c r="G21" i="2"/>
  <c r="N21" i="2" s="1"/>
  <c r="G22" i="2"/>
  <c r="N22" i="2" s="1"/>
  <c r="G23" i="2"/>
  <c r="N23" i="2" s="1"/>
  <c r="G24" i="2"/>
  <c r="N24" i="2" s="1"/>
  <c r="G25" i="2"/>
  <c r="N25" i="2" s="1"/>
  <c r="G26" i="2"/>
  <c r="N26" i="2" s="1"/>
  <c r="G27" i="2"/>
  <c r="N27" i="2" s="1"/>
  <c r="G28" i="2"/>
  <c r="N28" i="2" s="1"/>
  <c r="G29" i="2"/>
  <c r="N29" i="2" s="1"/>
  <c r="G30" i="2"/>
  <c r="N30" i="2" s="1"/>
  <c r="G31" i="2"/>
  <c r="N31" i="2" s="1"/>
  <c r="G32" i="2"/>
  <c r="N32" i="2" s="1"/>
  <c r="G33" i="2"/>
  <c r="N33" i="2" s="1"/>
  <c r="G34" i="2"/>
  <c r="N34" i="2" s="1"/>
  <c r="G35" i="2"/>
  <c r="N35" i="2" s="1"/>
  <c r="G36" i="2"/>
  <c r="N36" i="2" s="1"/>
  <c r="G37" i="2"/>
  <c r="N37" i="2" s="1"/>
  <c r="G38" i="2"/>
  <c r="N38" i="2" s="1"/>
  <c r="G39" i="2"/>
  <c r="N39" i="2" s="1"/>
  <c r="G40" i="2"/>
  <c r="N40" i="2" s="1"/>
  <c r="G41" i="2"/>
  <c r="N41" i="2" s="1"/>
  <c r="G42" i="2"/>
  <c r="N42" i="2" s="1"/>
  <c r="G43" i="2"/>
  <c r="N43" i="2" s="1"/>
  <c r="G44" i="2"/>
  <c r="N44" i="2" s="1"/>
  <c r="G45" i="2"/>
  <c r="N45" i="2" s="1"/>
  <c r="G46" i="2"/>
  <c r="N46" i="2" s="1"/>
  <c r="G47" i="2"/>
  <c r="N47" i="2" s="1"/>
  <c r="G48" i="2"/>
  <c r="N48" i="2" s="1"/>
  <c r="G49" i="2"/>
  <c r="N49" i="2" s="1"/>
  <c r="G50" i="2"/>
  <c r="N50" i="2" s="1"/>
  <c r="G51" i="2"/>
  <c r="N51" i="2" s="1"/>
  <c r="G52" i="2"/>
  <c r="N52" i="2" s="1"/>
  <c r="G53" i="2"/>
  <c r="N53" i="2" s="1"/>
  <c r="G54" i="2"/>
  <c r="N54" i="2" s="1"/>
  <c r="G55" i="2"/>
  <c r="N55" i="2" s="1"/>
  <c r="G56" i="2"/>
  <c r="N56" i="2" s="1"/>
  <c r="G57" i="2"/>
  <c r="N57" i="2" s="1"/>
  <c r="G58" i="2"/>
  <c r="N58" i="2" s="1"/>
  <c r="G59" i="2"/>
  <c r="N59" i="2" s="1"/>
  <c r="G60" i="2"/>
  <c r="N60" i="2" s="1"/>
  <c r="Y61" i="2" l="1"/>
  <c r="X61" i="2"/>
  <c r="P61" i="2"/>
  <c r="K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G4" i="2"/>
  <c r="N4" i="2" s="1"/>
  <c r="R37" i="2" l="1"/>
  <c r="S37" i="2"/>
  <c r="AA37" i="2" s="1"/>
  <c r="S18" i="2"/>
  <c r="AA18" i="2" s="1"/>
  <c r="R18" i="2"/>
  <c r="Q61" i="2"/>
  <c r="R21" i="2"/>
  <c r="S21" i="2"/>
  <c r="AA21" i="2" s="1"/>
  <c r="R45" i="2"/>
  <c r="S45" i="2"/>
  <c r="AA45" i="2" s="1"/>
  <c r="R10" i="2"/>
  <c r="S10" i="2"/>
  <c r="AA10" i="2" s="1"/>
  <c r="R22" i="2"/>
  <c r="S22" i="2"/>
  <c r="AA22" i="2" s="1"/>
  <c r="R34" i="2"/>
  <c r="S34" i="2"/>
  <c r="AA34" i="2" s="1"/>
  <c r="R46" i="2"/>
  <c r="S46" i="2"/>
  <c r="AA46" i="2" s="1"/>
  <c r="R58" i="2"/>
  <c r="S58" i="2"/>
  <c r="AA58" i="2" s="1"/>
  <c r="R13" i="2"/>
  <c r="S13" i="2"/>
  <c r="AA13" i="2" s="1"/>
  <c r="S6" i="2"/>
  <c r="AA6" i="2" s="1"/>
  <c r="R6" i="2"/>
  <c r="S30" i="2"/>
  <c r="AA30" i="2" s="1"/>
  <c r="R30" i="2"/>
  <c r="S42" i="2"/>
  <c r="AA42" i="2" s="1"/>
  <c r="R42" i="2"/>
  <c r="S54" i="2"/>
  <c r="AA54" i="2" s="1"/>
  <c r="R54" i="2"/>
  <c r="S7" i="2"/>
  <c r="AA7" i="2" s="1"/>
  <c r="R7" i="2"/>
  <c r="S19" i="2"/>
  <c r="AA19" i="2" s="1"/>
  <c r="R19" i="2"/>
  <c r="S31" i="2"/>
  <c r="AA31" i="2" s="1"/>
  <c r="R31" i="2"/>
  <c r="S43" i="2"/>
  <c r="AA43" i="2" s="1"/>
  <c r="R43" i="2"/>
  <c r="S55" i="2"/>
  <c r="AA55" i="2" s="1"/>
  <c r="R55" i="2"/>
  <c r="S8" i="2"/>
  <c r="AA8" i="2" s="1"/>
  <c r="R8" i="2"/>
  <c r="S20" i="2"/>
  <c r="AA20" i="2" s="1"/>
  <c r="R20" i="2"/>
  <c r="S32" i="2"/>
  <c r="AA32" i="2" s="1"/>
  <c r="R32" i="2"/>
  <c r="S44" i="2"/>
  <c r="AA44" i="2" s="1"/>
  <c r="R44" i="2"/>
  <c r="S56" i="2"/>
  <c r="AA56" i="2" s="1"/>
  <c r="R56" i="2"/>
  <c r="R9" i="2"/>
  <c r="S9" i="2"/>
  <c r="AA9" i="2" s="1"/>
  <c r="R33" i="2"/>
  <c r="S33" i="2"/>
  <c r="AA33" i="2" s="1"/>
  <c r="R57" i="2"/>
  <c r="S57" i="2"/>
  <c r="AA57" i="2" s="1"/>
  <c r="R11" i="2"/>
  <c r="S11" i="2"/>
  <c r="AA11" i="2" s="1"/>
  <c r="R23" i="2"/>
  <c r="S23" i="2"/>
  <c r="AA23" i="2" s="1"/>
  <c r="R35" i="2"/>
  <c r="S35" i="2"/>
  <c r="AA35" i="2" s="1"/>
  <c r="S47" i="2"/>
  <c r="AA47" i="2" s="1"/>
  <c r="R47" i="2"/>
  <c r="R59" i="2"/>
  <c r="S59" i="2"/>
  <c r="AA59" i="2" s="1"/>
  <c r="R49" i="2"/>
  <c r="S49" i="2"/>
  <c r="AA49" i="2" s="1"/>
  <c r="R12" i="2"/>
  <c r="S12" i="2"/>
  <c r="AA12" i="2" s="1"/>
  <c r="R24" i="2"/>
  <c r="S24" i="2"/>
  <c r="AA24" i="2" s="1"/>
  <c r="R36" i="2"/>
  <c r="S36" i="2"/>
  <c r="AA36" i="2" s="1"/>
  <c r="R48" i="2"/>
  <c r="S48" i="2"/>
  <c r="AA48" i="2" s="1"/>
  <c r="R60" i="2"/>
  <c r="S60" i="2"/>
  <c r="AA60" i="2" s="1"/>
  <c r="R14" i="2"/>
  <c r="S14" i="2"/>
  <c r="AA14" i="2" s="1"/>
  <c r="R26" i="2"/>
  <c r="S26" i="2"/>
  <c r="AA26" i="2" s="1"/>
  <c r="R38" i="2"/>
  <c r="S38" i="2"/>
  <c r="AA38" i="2" s="1"/>
  <c r="R50" i="2"/>
  <c r="S50" i="2"/>
  <c r="AA50" i="2" s="1"/>
  <c r="S15" i="2"/>
  <c r="AA15" i="2" s="1"/>
  <c r="R15" i="2"/>
  <c r="R27" i="2"/>
  <c r="S27" i="2"/>
  <c r="AA27" i="2" s="1"/>
  <c r="R39" i="2"/>
  <c r="S39" i="2"/>
  <c r="AA39" i="2" s="1"/>
  <c r="R51" i="2"/>
  <c r="S51" i="2"/>
  <c r="AA51" i="2" s="1"/>
  <c r="R16" i="2"/>
  <c r="S16" i="2"/>
  <c r="AA16" i="2" s="1"/>
  <c r="R28" i="2"/>
  <c r="S28" i="2"/>
  <c r="AA28" i="2" s="1"/>
  <c r="R40" i="2"/>
  <c r="S40" i="2"/>
  <c r="AA40" i="2" s="1"/>
  <c r="R52" i="2"/>
  <c r="S52" i="2"/>
  <c r="AA52" i="2" s="1"/>
  <c r="R25" i="2"/>
  <c r="S25" i="2"/>
  <c r="AA25" i="2" s="1"/>
  <c r="S5" i="2"/>
  <c r="AA5" i="2" s="1"/>
  <c r="R5" i="2"/>
  <c r="S17" i="2"/>
  <c r="AA17" i="2" s="1"/>
  <c r="R17" i="2"/>
  <c r="S29" i="2"/>
  <c r="AA29" i="2" s="1"/>
  <c r="R29" i="2"/>
  <c r="S41" i="2"/>
  <c r="AA41" i="2" s="1"/>
  <c r="R41" i="2"/>
  <c r="S53" i="2"/>
  <c r="AA53" i="2" s="1"/>
  <c r="R53" i="2"/>
  <c r="S4" i="2"/>
  <c r="AA4" i="2" s="1"/>
  <c r="M61" i="2"/>
  <c r="G61" i="2"/>
  <c r="J61" i="2"/>
  <c r="Z61" i="2"/>
  <c r="R4" i="2"/>
  <c r="N61" i="2" l="1"/>
  <c r="S61" i="2"/>
  <c r="AA61" i="2"/>
  <c r="O27" i="2" l="1"/>
  <c r="O15" i="2"/>
  <c r="O19" i="2"/>
  <c r="O47" i="2"/>
  <c r="O35" i="2"/>
  <c r="O31" i="2"/>
  <c r="O34" i="2"/>
  <c r="O50" i="2"/>
  <c r="O23" i="2"/>
  <c r="O30" i="2"/>
  <c r="O42" i="2"/>
  <c r="O58" i="2"/>
  <c r="O39" i="2"/>
  <c r="O51" i="2"/>
  <c r="O26" i="2"/>
  <c r="O11" i="2"/>
  <c r="O59" i="2"/>
  <c r="O6" i="2"/>
  <c r="O10" i="2"/>
  <c r="O14" i="2"/>
  <c r="O18" i="2"/>
  <c r="O22" i="2"/>
  <c r="O38" i="2"/>
  <c r="O46" i="2"/>
  <c r="O54" i="2"/>
  <c r="O7" i="2"/>
  <c r="O43" i="2"/>
  <c r="O4" i="2"/>
  <c r="O36" i="2"/>
  <c r="O55" i="2"/>
  <c r="O40" i="2"/>
  <c r="O60" i="2"/>
  <c r="O32" i="2"/>
  <c r="O52" i="2"/>
  <c r="O12" i="2"/>
  <c r="O25" i="2"/>
  <c r="O49" i="2"/>
  <c r="O57" i="2"/>
  <c r="O16" i="2"/>
  <c r="O48" i="2"/>
  <c r="O28" i="2"/>
  <c r="O8" i="2"/>
  <c r="O21" i="2"/>
  <c r="O53" i="2"/>
  <c r="O56" i="2"/>
  <c r="O45" i="2"/>
  <c r="O44" i="2"/>
  <c r="O37" i="2"/>
  <c r="O9" i="2"/>
  <c r="O24" i="2"/>
  <c r="O17" i="2"/>
  <c r="O41" i="2"/>
  <c r="O13" i="2"/>
  <c r="O20" i="2"/>
  <c r="O33" i="2"/>
  <c r="O29" i="2"/>
  <c r="O5" i="2"/>
  <c r="AA62" i="2"/>
  <c r="R61" i="2" s="1"/>
  <c r="T5" i="2" l="1"/>
  <c r="AB5" i="2" s="1"/>
  <c r="AC5" i="2" s="1"/>
  <c r="T9" i="2"/>
  <c r="AB9" i="2" s="1"/>
  <c r="AC9" i="2" s="1"/>
  <c r="T13" i="2"/>
  <c r="AB13" i="2" s="1"/>
  <c r="AC13" i="2" s="1"/>
  <c r="T17" i="2"/>
  <c r="AB17" i="2" s="1"/>
  <c r="AC17" i="2" s="1"/>
  <c r="T21" i="2"/>
  <c r="AB21" i="2" s="1"/>
  <c r="AC21" i="2" s="1"/>
  <c r="T25" i="2"/>
  <c r="AB25" i="2" s="1"/>
  <c r="AC25" i="2" s="1"/>
  <c r="T29" i="2"/>
  <c r="AB29" i="2" s="1"/>
  <c r="AC29" i="2" s="1"/>
  <c r="T33" i="2"/>
  <c r="AB33" i="2" s="1"/>
  <c r="AC33" i="2" s="1"/>
  <c r="T37" i="2"/>
  <c r="AB37" i="2" s="1"/>
  <c r="AC37" i="2" s="1"/>
  <c r="T41" i="2"/>
  <c r="AB41" i="2" s="1"/>
  <c r="AC41" i="2" s="1"/>
  <c r="T45" i="2"/>
  <c r="AB45" i="2" s="1"/>
  <c r="AC45" i="2" s="1"/>
  <c r="T49" i="2"/>
  <c r="AB49" i="2" s="1"/>
  <c r="AC49" i="2" s="1"/>
  <c r="T53" i="2"/>
  <c r="AB53" i="2" s="1"/>
  <c r="AC53" i="2" s="1"/>
  <c r="T57" i="2"/>
  <c r="AB57" i="2" s="1"/>
  <c r="AC57" i="2" s="1"/>
  <c r="T16" i="2"/>
  <c r="AB16" i="2" s="1"/>
  <c r="AC16" i="2" s="1"/>
  <c r="T24" i="2"/>
  <c r="AB24" i="2" s="1"/>
  <c r="AC24" i="2" s="1"/>
  <c r="T28" i="2"/>
  <c r="AB28" i="2" s="1"/>
  <c r="AC28" i="2" s="1"/>
  <c r="T40" i="2"/>
  <c r="AB40" i="2" s="1"/>
  <c r="AC40" i="2" s="1"/>
  <c r="T52" i="2"/>
  <c r="AB52" i="2" s="1"/>
  <c r="AC52" i="2" s="1"/>
  <c r="T6" i="2"/>
  <c r="AB6" i="2" s="1"/>
  <c r="AC6" i="2" s="1"/>
  <c r="T10" i="2"/>
  <c r="AB10" i="2" s="1"/>
  <c r="AC10" i="2" s="1"/>
  <c r="T14" i="2"/>
  <c r="AB14" i="2" s="1"/>
  <c r="AC14" i="2" s="1"/>
  <c r="T18" i="2"/>
  <c r="AB18" i="2" s="1"/>
  <c r="AC18" i="2" s="1"/>
  <c r="T22" i="2"/>
  <c r="AB22" i="2" s="1"/>
  <c r="AC22" i="2" s="1"/>
  <c r="T26" i="2"/>
  <c r="AB26" i="2" s="1"/>
  <c r="AC26" i="2" s="1"/>
  <c r="T30" i="2"/>
  <c r="AB30" i="2" s="1"/>
  <c r="AC30" i="2" s="1"/>
  <c r="T34" i="2"/>
  <c r="AB34" i="2" s="1"/>
  <c r="AC34" i="2" s="1"/>
  <c r="T38" i="2"/>
  <c r="AB38" i="2" s="1"/>
  <c r="AC38" i="2" s="1"/>
  <c r="T42" i="2"/>
  <c r="AB42" i="2" s="1"/>
  <c r="AC42" i="2" s="1"/>
  <c r="T46" i="2"/>
  <c r="AB46" i="2" s="1"/>
  <c r="AC46" i="2" s="1"/>
  <c r="T50" i="2"/>
  <c r="AB50" i="2" s="1"/>
  <c r="AC50" i="2" s="1"/>
  <c r="T54" i="2"/>
  <c r="AB54" i="2" s="1"/>
  <c r="AC54" i="2" s="1"/>
  <c r="T58" i="2"/>
  <c r="AB58" i="2" s="1"/>
  <c r="AC58" i="2" s="1"/>
  <c r="T12" i="2"/>
  <c r="AB12" i="2" s="1"/>
  <c r="AC12" i="2" s="1"/>
  <c r="T32" i="2"/>
  <c r="AB32" i="2" s="1"/>
  <c r="AC32" i="2" s="1"/>
  <c r="T44" i="2"/>
  <c r="AB44" i="2" s="1"/>
  <c r="AC44" i="2" s="1"/>
  <c r="T60" i="2"/>
  <c r="AB60" i="2" s="1"/>
  <c r="AC60" i="2" s="1"/>
  <c r="T7" i="2"/>
  <c r="AB7" i="2" s="1"/>
  <c r="AC7" i="2" s="1"/>
  <c r="T11" i="2"/>
  <c r="AB11" i="2" s="1"/>
  <c r="AC11" i="2" s="1"/>
  <c r="T15" i="2"/>
  <c r="AB15" i="2" s="1"/>
  <c r="AC15" i="2" s="1"/>
  <c r="T19" i="2"/>
  <c r="AB19" i="2" s="1"/>
  <c r="AC19" i="2" s="1"/>
  <c r="T23" i="2"/>
  <c r="AB23" i="2" s="1"/>
  <c r="AC23" i="2" s="1"/>
  <c r="T27" i="2"/>
  <c r="AB27" i="2" s="1"/>
  <c r="AC27" i="2" s="1"/>
  <c r="T31" i="2"/>
  <c r="AB31" i="2" s="1"/>
  <c r="AC31" i="2" s="1"/>
  <c r="T35" i="2"/>
  <c r="AB35" i="2" s="1"/>
  <c r="AC35" i="2" s="1"/>
  <c r="T39" i="2"/>
  <c r="AB39" i="2" s="1"/>
  <c r="AC39" i="2" s="1"/>
  <c r="T43" i="2"/>
  <c r="AB43" i="2" s="1"/>
  <c r="AC43" i="2" s="1"/>
  <c r="T47" i="2"/>
  <c r="AB47" i="2" s="1"/>
  <c r="AC47" i="2" s="1"/>
  <c r="T51" i="2"/>
  <c r="AB51" i="2" s="1"/>
  <c r="AC51" i="2" s="1"/>
  <c r="T55" i="2"/>
  <c r="AB55" i="2" s="1"/>
  <c r="AC55" i="2" s="1"/>
  <c r="T59" i="2"/>
  <c r="AB59" i="2" s="1"/>
  <c r="AC59" i="2" s="1"/>
  <c r="T8" i="2"/>
  <c r="AB8" i="2" s="1"/>
  <c r="AC8" i="2" s="1"/>
  <c r="T20" i="2"/>
  <c r="AB20" i="2" s="1"/>
  <c r="AC20" i="2" s="1"/>
  <c r="T36" i="2"/>
  <c r="AB36" i="2" s="1"/>
  <c r="AC36" i="2" s="1"/>
  <c r="T48" i="2"/>
  <c r="AB48" i="2" s="1"/>
  <c r="AC48" i="2" s="1"/>
  <c r="T56" i="2"/>
  <c r="AB56" i="2" s="1"/>
  <c r="AC56" i="2" s="1"/>
  <c r="O61" i="2"/>
  <c r="R62" i="2"/>
  <c r="T4" i="2"/>
  <c r="T61" i="2" l="1"/>
  <c r="AB61" i="2" s="1"/>
  <c r="AB4" i="2"/>
  <c r="AC4" i="2" l="1"/>
</calcChain>
</file>

<file path=xl/sharedStrings.xml><?xml version="1.0" encoding="utf-8"?>
<sst xmlns="http://schemas.openxmlformats.org/spreadsheetml/2006/main" count="157" uniqueCount="157">
  <si>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</si>
  <si>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</si>
  <si>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</si>
  <si>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</si>
  <si>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</si>
  <si>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</si>
  <si>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</si>
  <si>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</si>
  <si>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</si>
  <si>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</si>
  <si>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</si>
  <si>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</si>
  <si>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</si>
  <si>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</si>
  <si>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</si>
  <si>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</si>
  <si>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</si>
  <si>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</si>
  <si>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</si>
  <si>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</si>
  <si>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</si>
  <si>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</si>
  <si>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</si>
  <si>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</si>
  <si>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</si>
  <si>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</si>
  <si>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</si>
  <si>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</si>
  <si>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</si>
  <si>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</si>
  <si>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</si>
  <si>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</si>
  <si>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</si>
  <si>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</si>
  <si>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</si>
  <si>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</si>
  <si>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</si>
  <si>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</si>
  <si>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</si>
  <si>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</si>
  <si>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</si>
  <si>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</si>
  <si>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</si>
  <si>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</si>
  <si>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</si>
  <si>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</si>
  <si>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</si>
  <si>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</si>
  <si>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</si>
  <si>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</si>
  <si>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</si>
  <si>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</si>
  <si>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</si>
  <si>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</si>
  <si>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</si>
  <si>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</si>
  <si>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</si>
  <si>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</si>
  <si>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</si>
  <si>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</si>
  <si>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</si>
  <si>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</si>
  <si>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</si>
  <si>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</si>
  <si>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</si>
  <si>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</si>
  <si>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</si>
  <si>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</si>
  <si>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</si>
  <si>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</si>
  <si>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</si>
  <si>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</si>
  <si>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</si>
  <si>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</si>
  <si>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</si>
  <si>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</si>
  <si>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</si>
  <si>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</si>
  <si>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</si>
  <si>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</si>
  <si>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</si>
  <si>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</si>
  <si>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00230048</t>
  </si>
  <si>
    <t>00230049</t>
  </si>
  <si>
    <t>00230050</t>
  </si>
  <si>
    <t>00230051</t>
  </si>
  <si>
    <t>00212010</t>
  </si>
  <si>
    <t>00230047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</si>
  <si>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</si>
  <si>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</si>
  <si>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</si>
  <si>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</si>
  <si>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</si>
  <si>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</si>
  <si>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</si>
  <si>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</si>
  <si>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</si>
  <si>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</si>
  <si>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</si>
  <si>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</si>
  <si>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</si>
  <si>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</si>
  <si>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</si>
  <si>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6 = 4 * (1-%5)</t>
  </si>
  <si>
    <t>9 = 7 * (1-%8)</t>
  </si>
  <si>
    <t>12 = 10 * (1-%11)</t>
  </si>
  <si>
    <t>13 = 6 + 9 +12</t>
  </si>
  <si>
    <t>14 = 13 /(suma 13)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</si>
  <si>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</si>
  <si>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</si>
  <si>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</si>
  <si>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</si>
  <si>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</si>
  <si>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</si>
  <si>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</si>
  <si>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Sredstva za DSG učinak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</si>
  <si>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</si>
  <si>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</si>
  <si>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</si>
  <si>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16 = 15 / 4 (četvrtina)</t>
  </si>
  <si>
    <t>ZDRAVSTVENA USTANOVA</t>
  </si>
  <si>
    <t>DSG Učinak - udeo u ukupnim koeficijentima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</si>
  <si>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</si>
  <si>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</si>
  <si>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</si>
  <si>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</si>
  <si>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</si>
  <si>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Opšta bolnica "Stefan Visoki", Smederevska Palanka</t>
  </si>
  <si>
    <t>Opšta bolnica Petrovac na Mlavi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</si>
  <si>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</si>
  <si>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</si>
  <si>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</si>
  <si>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</si>
  <si>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"Zemun"</t>
  </si>
  <si>
    <t>Kliničko-bolnički centar "Zvezdara"</t>
  </si>
  <si>
    <t>Zdravstveni centar Kladovo</t>
  </si>
  <si>
    <t>Suma koeficijenata po ZU - jul</t>
  </si>
  <si>
    <t>% greške (DSG kontrola) - jul</t>
  </si>
  <si>
    <t>Suma koeficijenata po ZU umanjena za % greške- jul</t>
  </si>
  <si>
    <t>Suma koeficijenata po ZU - avgust</t>
  </si>
  <si>
    <t>% greška (DSG kontrola) - avgust</t>
  </si>
  <si>
    <t>Suma koeficijenata po ZU umanjena za % greške- avgust</t>
  </si>
  <si>
    <t>Suma koeficijenata po ZU - septembar</t>
  </si>
  <si>
    <t>% greška (DSG kontrola) - septembar</t>
  </si>
  <si>
    <t>Suma koeficijenata po ZU umanjena za % greške- septembar</t>
  </si>
  <si>
    <t>Varijabilni deo naknade - Prilog 2 Pravilnika o ugovaranju ZZ za 2021. godinu</t>
  </si>
  <si>
    <t>1/4 Varijabilnog dela za 2021. godinu (kvartal)</t>
  </si>
  <si>
    <t>80% Varijabilnog dela 2021. za kvartal + razlika za kvalitet za kvartal</t>
  </si>
  <si>
    <t>20% Varijabilnog dela 2021. za kvartal</t>
  </si>
  <si>
    <t>/</t>
  </si>
  <si>
    <t>Univerzitetski klinički centar Niš</t>
  </si>
  <si>
    <t>Univerzitetski klinički centar Srbije</t>
  </si>
  <si>
    <t>Univerzitetski klinički centar Kragujevac</t>
  </si>
  <si>
    <t>Univerzitetski klinički centar Vojvodine, Novi Sad</t>
  </si>
  <si>
    <t>Kliničko-bolnički centar "Dr Dragiša Mišović - Dedinje"</t>
  </si>
  <si>
    <t>Kliničko-bolnički centar "Bežanijska kosa"</t>
  </si>
  <si>
    <t>Institut za ortopediju Banjica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</si>
</sst>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164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3" fontId="5" fillId="3" borderId="6" xfId="0" applyNumberFormat="1" applyFont="1" applyFill="1" applyBorder="1" applyAlignment="1" applyProtection="1">
      <alignment horizontal="right" wrapText="1"/>
    </xf>
    <xf numFmtId="0" fontId="0" fillId="3" borderId="0" xfId="0" applyFill="1"/>
    <xf numFmtId="3" fontId="0" fillId="3" borderId="0" xfId="0" applyNumberFormat="1" applyFill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0" fillId="0" borderId="0" xfId="0" applyNumberFormat="1"/>
    <xf numFmtId="3" fontId="5" fillId="3" borderId="5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/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6" borderId="5" xfId="0" applyNumberFormat="1" applyFont="1" applyFill="1" applyBorder="1"/>
    <xf numFmtId="4" fontId="5" fillId="3" borderId="0" xfId="0" applyNumberFormat="1" applyFont="1" applyFill="1" applyBorder="1"/>
    <xf numFmtId="3" fontId="5" fillId="6" borderId="5" xfId="0" applyNumberFormat="1" applyFont="1" applyFill="1" applyBorder="1"/>
    <xf numFmtId="4" fontId="5" fillId="6" borderId="6" xfId="0" applyNumberFormat="1" applyFont="1" applyFill="1" applyBorder="1"/>
    <xf numFmtId="164" fontId="0" fillId="6" borderId="6" xfId="0" applyNumberFormat="1" applyFont="1" applyFill="1" applyBorder="1"/>
    <xf numFmtId="3" fontId="0" fillId="6" borderId="7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10" fontId="5" fillId="3" borderId="5" xfId="0" applyNumberFormat="1" applyFont="1" applyFill="1" applyBorder="1" applyAlignment="1">
      <alignment horizontal="right"/>
    </xf>
    <xf numFmtId="3" fontId="0" fillId="6" borderId="6" xfId="0" applyNumberFormat="1" applyFont="1" applyFill="1" applyBorder="1"/>
    <xf numFmtId="3" fontId="0" fillId="6" borderId="8" xfId="0" applyNumberFormat="1" applyFont="1" applyFill="1" applyBorder="1"/>
    <xf numFmtId="3" fontId="2" fillId="6" borderId="9" xfId="0" applyNumberFormat="1" applyFont="1" applyFill="1" applyBorder="1"/>
    <xf numFmtId="3" fontId="0" fillId="6" borderId="6" xfId="0" applyNumberFormat="1" applyFill="1" applyBorder="1"/>
    <xf numFmtId="4" fontId="0" fillId="6" borderId="6" xfId="0" applyNumberFormat="1" applyFill="1" applyBorder="1"/>
    <xf numFmtId="3" fontId="0" fillId="6" borderId="9" xfId="0" applyNumberFormat="1" applyFont="1" applyFill="1" applyBorder="1"/>
    <xf numFmtId="3" fontId="1" fillId="6" borderId="9" xfId="0" applyNumberFormat="1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/>
    <xf numFmtId="0" fontId="0" fillId="0" borderId="0" xfId="0" applyAlignment="1">
      <alignment vertical="center"/>
    </xf>
    <xf numFmtId="0" fontId="2" fillId="0" borderId="12" xfId="0" applyFont="1" applyBorder="1"/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3300"/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zoomScale="82" zoomScaleNormal="82" workbookViewId="0">
      <selection activeCell="C60" sqref="C60"/>
    </sheetView>
  </sheetViews>
  <sheetFormatPr defaultColWidth="9.140625" defaultRowHeight="15" x14ac:dyDescent="0.25"/>
  <cols>
    <col min="1" max="1" width="6.5703125" style="37" customWidth="1"/>
    <col min="2" max="2" width="12.140625" customWidth="1"/>
    <col min="3" max="3" width="66" customWidth="1"/>
    <col min="4" max="4" width="10.42578125" customWidth="1"/>
    <col min="5" max="5" width="11.7109375" customWidth="1"/>
    <col min="6" max="6" width="11.28515625" customWidth="1"/>
    <col min="7" max="7" width="13.5703125" customWidth="1"/>
    <col min="8" max="8" width="11.7109375" customWidth="1"/>
    <col min="9" max="9" width="11.28515625" customWidth="1"/>
    <col min="10" max="10" width="13.5703125" customWidth="1"/>
    <col min="11" max="11" width="11.7109375" customWidth="1"/>
    <col min="12" max="12" width="11.85546875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8.7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9" ht="129.75" customHeight="1" x14ac:dyDescent="0.25">
      <c r="A2" s="1" t="s">
        <v>0</v>
      </c>
      <c r="B2" s="1" t="s">
        <v>1</v>
      </c>
      <c r="C2" s="54" t="s">
        <v>120</v>
      </c>
      <c r="D2" s="1" t="s">
        <v>2</v>
      </c>
      <c r="E2" s="1" t="s">
        <v>136</v>
      </c>
      <c r="F2" s="1" t="s">
        <v>137</v>
      </c>
      <c r="G2" s="1" t="s">
        <v>138</v>
      </c>
      <c r="H2" s="1" t="s">
        <v>139</v>
      </c>
      <c r="I2" s="1" t="s">
        <v>140</v>
      </c>
      <c r="J2" s="1" t="s">
        <v>141</v>
      </c>
      <c r="K2" s="1" t="s">
        <v>142</v>
      </c>
      <c r="L2" s="1" t="s">
        <v>143</v>
      </c>
      <c r="M2" s="1" t="s">
        <v>144</v>
      </c>
      <c r="N2" s="1" t="s">
        <v>102</v>
      </c>
      <c r="O2" s="1" t="s">
        <v>121</v>
      </c>
      <c r="P2" s="1" t="s">
        <v>145</v>
      </c>
      <c r="Q2" s="1" t="s">
        <v>146</v>
      </c>
      <c r="R2" s="1" t="s">
        <v>147</v>
      </c>
      <c r="S2" s="1" t="s">
        <v>148</v>
      </c>
      <c r="T2" s="1" t="s">
        <v>115</v>
      </c>
      <c r="U2" s="30" t="s">
        <v>3</v>
      </c>
      <c r="V2" s="30" t="s">
        <v>4</v>
      </c>
      <c r="W2" s="30" t="s">
        <v>5</v>
      </c>
      <c r="X2" s="30" t="s">
        <v>6</v>
      </c>
      <c r="Y2" s="30" t="s">
        <v>7</v>
      </c>
      <c r="Z2" s="1" t="s">
        <v>122</v>
      </c>
      <c r="AA2" s="1" t="s">
        <v>116</v>
      </c>
      <c r="AB2" s="1" t="s">
        <v>117</v>
      </c>
      <c r="AC2" s="1" t="s">
        <v>118</v>
      </c>
    </row>
    <row r="3" spans="1:29" s="29" customFormat="1" ht="24.75" customHeight="1" x14ac:dyDescent="0.25">
      <c r="A3" s="2"/>
      <c r="B3" s="2">
        <v>1</v>
      </c>
      <c r="C3" s="55">
        <v>2</v>
      </c>
      <c r="D3" s="2">
        <v>3</v>
      </c>
      <c r="E3" s="2">
        <v>4</v>
      </c>
      <c r="F3" s="2">
        <v>5</v>
      </c>
      <c r="G3" s="2" t="s">
        <v>103</v>
      </c>
      <c r="H3" s="2">
        <v>7</v>
      </c>
      <c r="I3" s="2">
        <v>8</v>
      </c>
      <c r="J3" s="2" t="s">
        <v>104</v>
      </c>
      <c r="K3" s="2">
        <v>10</v>
      </c>
      <c r="L3" s="2">
        <v>11</v>
      </c>
      <c r="M3" s="2" t="s">
        <v>105</v>
      </c>
      <c r="N3" s="2" t="s">
        <v>106</v>
      </c>
      <c r="O3" s="2" t="s">
        <v>107</v>
      </c>
      <c r="P3" s="2">
        <v>15</v>
      </c>
      <c r="Q3" s="19" t="s">
        <v>119</v>
      </c>
      <c r="R3" s="2" t="s">
        <v>108</v>
      </c>
      <c r="S3" s="2" t="s">
        <v>109</v>
      </c>
      <c r="T3" s="2" t="s">
        <v>110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 t="s">
        <v>111</v>
      </c>
      <c r="AA3" s="2" t="s">
        <v>112</v>
      </c>
      <c r="AB3" s="2" t="s">
        <v>113</v>
      </c>
      <c r="AC3" s="2" t="s">
        <v>114</v>
      </c>
    </row>
    <row r="4" spans="1:29" s="8" customFormat="1" x14ac:dyDescent="0.25">
      <c r="A4" s="33">
        <v>1</v>
      </c>
      <c r="B4" s="22" t="s">
        <v>8</v>
      </c>
      <c r="C4" s="3" t="s">
        <v>9</v>
      </c>
      <c r="D4" s="4">
        <v>1</v>
      </c>
      <c r="E4" s="18">
        <v>1162.5799999999904</v>
      </c>
      <c r="F4" s="20">
        <v>4.9100000000000005E-2</v>
      </c>
      <c r="G4" s="18">
        <f t="shared" ref="G4:G35" si="0">E4*(1-F4)</f>
        <v>1105.4973219999908</v>
      </c>
      <c r="H4" s="18">
        <v>970.01000000000147</v>
      </c>
      <c r="I4" s="46">
        <v>6.8499999999999991E-2</v>
      </c>
      <c r="J4" s="18">
        <f t="shared" ref="J4:J60" si="1">H4*(1-I4)</f>
        <v>903.56431500000133</v>
      </c>
      <c r="K4" s="18">
        <v>1056.8800000000012</v>
      </c>
      <c r="L4" s="46">
        <v>2.8900000000000002E-2</v>
      </c>
      <c r="M4" s="18">
        <f>K4*(1-L4)</f>
        <v>1026.3361680000012</v>
      </c>
      <c r="N4" s="18">
        <f t="shared" ref="N4:N35" si="2">G4+J4+M4</f>
        <v>3035.3978049999932</v>
      </c>
      <c r="O4" s="5">
        <f>N4/$N$61</f>
        <v>8.2513695417760664E-3</v>
      </c>
      <c r="P4" s="6">
        <v>52137000</v>
      </c>
      <c r="Q4" s="6">
        <f>P4/4</f>
        <v>13034250</v>
      </c>
      <c r="R4" s="7">
        <f>Q4*0.8</f>
        <v>10427400</v>
      </c>
      <c r="S4" s="7">
        <f t="shared" ref="S4:S60" si="3">Q4*0.2</f>
        <v>2606850</v>
      </c>
      <c r="T4" s="4">
        <f>O4*$R$61</f>
        <v>12492189.591281034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f>SUM(U4:Y4)</f>
        <v>5</v>
      </c>
      <c r="AA4" s="4">
        <f>0.2*Z4*S4</f>
        <v>2606850</v>
      </c>
      <c r="AB4" s="24">
        <f t="shared" ref="AB4:AB35" si="4">T4+AA4</f>
        <v>15099039.591281034</v>
      </c>
      <c r="AC4" s="25">
        <f t="shared" ref="AC4:AC35" si="5">AB4/Q4</f>
        <v>1.1584126122547163</v>
      </c>
    </row>
    <row r="5" spans="1:29" s="8" customFormat="1" x14ac:dyDescent="0.25">
      <c r="A5" s="34">
        <v>2</v>
      </c>
      <c r="B5" s="23" t="s">
        <v>10</v>
      </c>
      <c r="C5" s="10" t="s">
        <v>11</v>
      </c>
      <c r="D5" s="4">
        <v>1</v>
      </c>
      <c r="E5" s="18">
        <v>730.65000000000111</v>
      </c>
      <c r="F5" s="20">
        <v>7.3000000000000001E-3</v>
      </c>
      <c r="G5" s="18">
        <f t="shared" si="0"/>
        <v>725.31625500000109</v>
      </c>
      <c r="H5" s="18">
        <v>782.93000000000029</v>
      </c>
      <c r="I5" s="46">
        <v>5.1299999999999998E-2</v>
      </c>
      <c r="J5" s="18">
        <f t="shared" si="1"/>
        <v>742.76569100000029</v>
      </c>
      <c r="K5" s="18">
        <v>910.15999999999883</v>
      </c>
      <c r="L5" s="46">
        <v>0.11320000000000001</v>
      </c>
      <c r="M5" s="18">
        <f t="shared" ref="M5:M60" si="6">K5*(1-L5)</f>
        <v>807.12988799999903</v>
      </c>
      <c r="N5" s="18">
        <f t="shared" si="2"/>
        <v>2275.2118340000006</v>
      </c>
      <c r="O5" s="5">
        <f t="shared" ref="O5:O60" si="7">N5/$N$61</f>
        <v>6.1848939856356359E-3</v>
      </c>
      <c r="P5" s="11">
        <v>53223000</v>
      </c>
      <c r="Q5" s="6">
        <f t="shared" ref="Q5:Q60" si="8">P5/4</f>
        <v>13305750</v>
      </c>
      <c r="R5" s="7">
        <f t="shared" ref="R5:R60" si="9">Q5*0.8</f>
        <v>10644600</v>
      </c>
      <c r="S5" s="7">
        <f t="shared" si="3"/>
        <v>2661150</v>
      </c>
      <c r="T5" s="4">
        <f t="shared" ref="T5:T60" si="10">O5*$R$61</f>
        <v>9363641.7420596704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f t="shared" ref="Z5:Z60" si="11">SUM(U5:Y5)</f>
        <v>5</v>
      </c>
      <c r="AA5" s="4">
        <f t="shared" ref="AA5:AA60" si="12">0.2*Z5*S5</f>
        <v>2661150</v>
      </c>
      <c r="AB5" s="24">
        <f t="shared" si="4"/>
        <v>12024791.74205967</v>
      </c>
      <c r="AC5" s="25">
        <f t="shared" si="5"/>
        <v>0.90372896996108232</v>
      </c>
    </row>
    <row r="6" spans="1:29" s="8" customFormat="1" x14ac:dyDescent="0.25">
      <c r="A6" s="34">
        <v>3</v>
      </c>
      <c r="B6" s="23" t="s">
        <v>12</v>
      </c>
      <c r="C6" s="10" t="s">
        <v>13</v>
      </c>
      <c r="D6" s="4">
        <v>1</v>
      </c>
      <c r="E6" s="18">
        <v>1094.860000000001</v>
      </c>
      <c r="F6" s="20">
        <v>0.1229</v>
      </c>
      <c r="G6" s="18">
        <f t="shared" si="0"/>
        <v>960.30170600000088</v>
      </c>
      <c r="H6" s="18">
        <v>1071.3199999999995</v>
      </c>
      <c r="I6" s="46">
        <v>8.3299999999999999E-2</v>
      </c>
      <c r="J6" s="18">
        <f t="shared" si="1"/>
        <v>982.0790439999995</v>
      </c>
      <c r="K6" s="18">
        <v>1070.9299999999994</v>
      </c>
      <c r="L6" s="46">
        <v>0.1217</v>
      </c>
      <c r="M6" s="18">
        <f t="shared" si="6"/>
        <v>940.59781899999939</v>
      </c>
      <c r="N6" s="18">
        <f t="shared" si="2"/>
        <v>2882.9785689999999</v>
      </c>
      <c r="O6" s="5">
        <f t="shared" si="7"/>
        <v>7.8370358951484458E-3</v>
      </c>
      <c r="P6" s="11">
        <v>61145000</v>
      </c>
      <c r="Q6" s="6">
        <f t="shared" si="8"/>
        <v>15286250</v>
      </c>
      <c r="R6" s="7">
        <f t="shared" si="9"/>
        <v>12229000</v>
      </c>
      <c r="S6" s="7">
        <f t="shared" si="3"/>
        <v>3057250</v>
      </c>
      <c r="T6" s="4">
        <f t="shared" si="10"/>
        <v>11864907.727159726</v>
      </c>
      <c r="U6" s="21">
        <v>0</v>
      </c>
      <c r="V6" s="21">
        <v>1</v>
      </c>
      <c r="W6" s="21">
        <v>0</v>
      </c>
      <c r="X6" s="21">
        <v>0</v>
      </c>
      <c r="Y6" s="21">
        <v>1</v>
      </c>
      <c r="Z6" s="21">
        <f t="shared" si="11"/>
        <v>2</v>
      </c>
      <c r="AA6" s="4">
        <f t="shared" si="12"/>
        <v>1222900</v>
      </c>
      <c r="AB6" s="24">
        <f t="shared" si="4"/>
        <v>13087807.727159726</v>
      </c>
      <c r="AC6" s="25">
        <f t="shared" si="5"/>
        <v>0.8561817140999084</v>
      </c>
    </row>
    <row r="7" spans="1:29" s="8" customFormat="1" x14ac:dyDescent="0.25">
      <c r="A7" s="34">
        <v>4</v>
      </c>
      <c r="B7" s="23" t="s">
        <v>14</v>
      </c>
      <c r="C7" s="10" t="s">
        <v>127</v>
      </c>
      <c r="D7" s="4">
        <v>1</v>
      </c>
      <c r="E7" s="18">
        <v>908.44999999999527</v>
      </c>
      <c r="F7" s="20">
        <v>8.72E-2</v>
      </c>
      <c r="G7" s="18">
        <f t="shared" si="0"/>
        <v>829.23315999999568</v>
      </c>
      <c r="H7" s="18">
        <v>928.31999999999539</v>
      </c>
      <c r="I7" s="46">
        <v>9.2499999999999999E-2</v>
      </c>
      <c r="J7" s="18">
        <f t="shared" si="1"/>
        <v>842.45039999999574</v>
      </c>
      <c r="K7" s="18">
        <v>1020.3399999999954</v>
      </c>
      <c r="L7" s="46">
        <v>0.1188</v>
      </c>
      <c r="M7" s="18">
        <f t="shared" si="6"/>
        <v>899.1236079999959</v>
      </c>
      <c r="N7" s="18">
        <f t="shared" si="2"/>
        <v>2570.8071679999871</v>
      </c>
      <c r="O7" s="5">
        <f t="shared" si="7"/>
        <v>6.9884349026254657E-3</v>
      </c>
      <c r="P7" s="11">
        <v>57657000</v>
      </c>
      <c r="Q7" s="6">
        <f t="shared" si="8"/>
        <v>14414250</v>
      </c>
      <c r="R7" s="7">
        <f t="shared" si="9"/>
        <v>11531400</v>
      </c>
      <c r="S7" s="7">
        <f t="shared" si="3"/>
        <v>2882850</v>
      </c>
      <c r="T7" s="4">
        <f t="shared" si="10"/>
        <v>10580165.305641111</v>
      </c>
      <c r="U7" s="21">
        <v>0</v>
      </c>
      <c r="V7" s="21">
        <v>0</v>
      </c>
      <c r="W7" s="21">
        <v>1</v>
      </c>
      <c r="X7" s="21">
        <v>0</v>
      </c>
      <c r="Y7" s="21">
        <v>1</v>
      </c>
      <c r="Z7" s="21">
        <f t="shared" si="11"/>
        <v>2</v>
      </c>
      <c r="AA7" s="4">
        <f t="shared" si="12"/>
        <v>1153140</v>
      </c>
      <c r="AB7" s="24">
        <f t="shared" si="4"/>
        <v>11733305.305641111</v>
      </c>
      <c r="AC7" s="25">
        <f t="shared" si="5"/>
        <v>0.81400734035007793</v>
      </c>
    </row>
    <row r="8" spans="1:29" s="8" customFormat="1" x14ac:dyDescent="0.25">
      <c r="A8" s="34">
        <v>5</v>
      </c>
      <c r="B8" s="23" t="s">
        <v>15</v>
      </c>
      <c r="C8" s="10" t="s">
        <v>128</v>
      </c>
      <c r="D8" s="4">
        <v>1</v>
      </c>
      <c r="E8" s="18">
        <v>271.52999999999975</v>
      </c>
      <c r="F8" s="20">
        <v>0.28249999999999997</v>
      </c>
      <c r="G8" s="18">
        <f t="shared" si="0"/>
        <v>194.82277499999984</v>
      </c>
      <c r="H8" s="18">
        <v>239.14000000000036</v>
      </c>
      <c r="I8" s="46">
        <v>0.22839999999999999</v>
      </c>
      <c r="J8" s="18">
        <f t="shared" si="1"/>
        <v>184.5204240000003</v>
      </c>
      <c r="K8" s="18">
        <v>260.47000000000082</v>
      </c>
      <c r="L8" s="46">
        <v>0.1084</v>
      </c>
      <c r="M8" s="18">
        <f t="shared" si="6"/>
        <v>232.23505200000071</v>
      </c>
      <c r="N8" s="18">
        <f t="shared" si="2"/>
        <v>611.57825100000082</v>
      </c>
      <c r="O8" s="5">
        <f t="shared" si="7"/>
        <v>1.6625030644752991E-3</v>
      </c>
      <c r="P8" s="11">
        <v>25199000</v>
      </c>
      <c r="Q8" s="6">
        <f t="shared" si="8"/>
        <v>6299750</v>
      </c>
      <c r="R8" s="7">
        <f t="shared" si="9"/>
        <v>5039800</v>
      </c>
      <c r="S8" s="7">
        <f t="shared" si="3"/>
        <v>1259950</v>
      </c>
      <c r="T8" s="4">
        <f t="shared" si="10"/>
        <v>2516952.2916605282</v>
      </c>
      <c r="U8" s="21">
        <v>1</v>
      </c>
      <c r="V8" s="21">
        <v>1</v>
      </c>
      <c r="W8" s="21">
        <v>1</v>
      </c>
      <c r="X8" s="21">
        <v>0</v>
      </c>
      <c r="Y8" s="21">
        <v>1</v>
      </c>
      <c r="Z8" s="21">
        <f t="shared" si="11"/>
        <v>4</v>
      </c>
      <c r="AA8" s="4">
        <f t="shared" si="12"/>
        <v>1007960</v>
      </c>
      <c r="AB8" s="24">
        <f t="shared" si="4"/>
        <v>3524912.2916605282</v>
      </c>
      <c r="AC8" s="25">
        <f t="shared" si="5"/>
        <v>0.5595320912195767</v>
      </c>
    </row>
    <row r="9" spans="1:29" s="8" customFormat="1" x14ac:dyDescent="0.25">
      <c r="A9" s="34">
        <v>6</v>
      </c>
      <c r="B9" s="23" t="s">
        <v>16</v>
      </c>
      <c r="C9" s="10" t="s">
        <v>17</v>
      </c>
      <c r="D9" s="4">
        <v>1</v>
      </c>
      <c r="E9" s="18">
        <v>603.56000000000085</v>
      </c>
      <c r="F9" s="20">
        <v>0.25290000000000001</v>
      </c>
      <c r="G9" s="18">
        <f t="shared" si="0"/>
        <v>450.91967600000061</v>
      </c>
      <c r="H9" s="18">
        <v>584.55000000000075</v>
      </c>
      <c r="I9" s="46">
        <v>0.21129999999999999</v>
      </c>
      <c r="J9" s="18">
        <f t="shared" si="1"/>
        <v>461.03458500000056</v>
      </c>
      <c r="K9" s="18">
        <v>573.97000000000116</v>
      </c>
      <c r="L9" s="46">
        <v>0.22699999999999998</v>
      </c>
      <c r="M9" s="18">
        <f t="shared" si="6"/>
        <v>443.67881000000091</v>
      </c>
      <c r="N9" s="18">
        <f t="shared" si="2"/>
        <v>1355.633071000002</v>
      </c>
      <c r="O9" s="5">
        <f t="shared" si="7"/>
        <v>3.6851279965506179E-3</v>
      </c>
      <c r="P9" s="11">
        <v>34119000</v>
      </c>
      <c r="Q9" s="6">
        <f t="shared" si="8"/>
        <v>8529750</v>
      </c>
      <c r="R9" s="7">
        <f t="shared" si="9"/>
        <v>6823800</v>
      </c>
      <c r="S9" s="7">
        <f t="shared" si="3"/>
        <v>1705950</v>
      </c>
      <c r="T9" s="4">
        <f t="shared" si="10"/>
        <v>5579112.336197596</v>
      </c>
      <c r="U9" s="21">
        <v>1</v>
      </c>
      <c r="V9" s="21">
        <v>1</v>
      </c>
      <c r="W9" s="21">
        <v>1</v>
      </c>
      <c r="X9" s="21">
        <v>1</v>
      </c>
      <c r="Y9" s="21">
        <v>0</v>
      </c>
      <c r="Z9" s="21">
        <f t="shared" si="11"/>
        <v>4</v>
      </c>
      <c r="AA9" s="4">
        <f t="shared" si="12"/>
        <v>1364760</v>
      </c>
      <c r="AB9" s="24">
        <f t="shared" si="4"/>
        <v>6943872.336197596</v>
      </c>
      <c r="AC9" s="25">
        <f t="shared" si="5"/>
        <v>0.81407688809139733</v>
      </c>
    </row>
    <row r="10" spans="1:29" s="8" customFormat="1" x14ac:dyDescent="0.25">
      <c r="A10" s="34">
        <v>7</v>
      </c>
      <c r="B10" s="23" t="s">
        <v>18</v>
      </c>
      <c r="C10" s="10" t="s">
        <v>19</v>
      </c>
      <c r="D10" s="4">
        <v>1</v>
      </c>
      <c r="E10" s="18">
        <v>1017.5799999999986</v>
      </c>
      <c r="F10" s="20">
        <v>0.35170000000000001</v>
      </c>
      <c r="G10" s="18">
        <f t="shared" si="0"/>
        <v>659.69711399999903</v>
      </c>
      <c r="H10" s="18">
        <v>1088.1299999999999</v>
      </c>
      <c r="I10" s="46">
        <v>0.114</v>
      </c>
      <c r="J10" s="18">
        <f t="shared" si="1"/>
        <v>964.08317999999986</v>
      </c>
      <c r="K10" s="18">
        <v>1171.2699999999979</v>
      </c>
      <c r="L10" s="46">
        <v>0.26400000000000001</v>
      </c>
      <c r="M10" s="18">
        <f t="shared" si="6"/>
        <v>862.0547199999985</v>
      </c>
      <c r="N10" s="18">
        <f t="shared" si="2"/>
        <v>2485.8350139999975</v>
      </c>
      <c r="O10" s="5">
        <f t="shared" si="7"/>
        <v>6.7574481626799842E-3</v>
      </c>
      <c r="P10" s="11">
        <v>63104000</v>
      </c>
      <c r="Q10" s="6">
        <f t="shared" si="8"/>
        <v>15776000</v>
      </c>
      <c r="R10" s="7">
        <f t="shared" si="9"/>
        <v>12620800</v>
      </c>
      <c r="S10" s="7">
        <f t="shared" si="3"/>
        <v>3155200</v>
      </c>
      <c r="T10" s="4">
        <f t="shared" si="10"/>
        <v>10230462.128021728</v>
      </c>
      <c r="U10" s="21">
        <v>0</v>
      </c>
      <c r="V10" s="21">
        <v>0</v>
      </c>
      <c r="W10" s="21">
        <v>1</v>
      </c>
      <c r="X10" s="21">
        <v>0</v>
      </c>
      <c r="Y10" s="21">
        <v>0</v>
      </c>
      <c r="Z10" s="21">
        <f t="shared" si="11"/>
        <v>1</v>
      </c>
      <c r="AA10" s="4">
        <f t="shared" si="12"/>
        <v>631040</v>
      </c>
      <c r="AB10" s="24">
        <f t="shared" si="4"/>
        <v>10861502.128021728</v>
      </c>
      <c r="AC10" s="25">
        <f t="shared" si="5"/>
        <v>0.68848263996080938</v>
      </c>
    </row>
    <row r="11" spans="1:29" s="8" customFormat="1" x14ac:dyDescent="0.25">
      <c r="A11" s="34">
        <v>8</v>
      </c>
      <c r="B11" s="23" t="s">
        <v>20</v>
      </c>
      <c r="C11" s="10" t="s">
        <v>21</v>
      </c>
      <c r="D11" s="4">
        <v>1</v>
      </c>
      <c r="E11" s="18">
        <v>497.62000000000177</v>
      </c>
      <c r="F11" s="20">
        <v>0.4597</v>
      </c>
      <c r="G11" s="18">
        <f t="shared" si="0"/>
        <v>268.86408600000095</v>
      </c>
      <c r="H11" s="18">
        <v>504.18000000000126</v>
      </c>
      <c r="I11" s="46">
        <v>0.371</v>
      </c>
      <c r="J11" s="18">
        <f t="shared" si="1"/>
        <v>317.12922000000077</v>
      </c>
      <c r="K11" s="18">
        <v>560.73</v>
      </c>
      <c r="L11" s="46">
        <v>0.26019999999999999</v>
      </c>
      <c r="M11" s="18">
        <f t="shared" si="6"/>
        <v>414.82805400000001</v>
      </c>
      <c r="N11" s="18">
        <f t="shared" si="2"/>
        <v>1000.8213600000017</v>
      </c>
      <c r="O11" s="5">
        <f t="shared" si="7"/>
        <v>2.7206143699056054E-3</v>
      </c>
      <c r="P11" s="11">
        <v>34453000</v>
      </c>
      <c r="Q11" s="6">
        <f t="shared" si="8"/>
        <v>8613250</v>
      </c>
      <c r="R11" s="7">
        <f t="shared" si="9"/>
        <v>6890600</v>
      </c>
      <c r="S11" s="7">
        <f t="shared" si="3"/>
        <v>1722650</v>
      </c>
      <c r="T11" s="4">
        <f t="shared" si="10"/>
        <v>4118883.5794535265</v>
      </c>
      <c r="U11" s="21">
        <v>0</v>
      </c>
      <c r="V11" s="21">
        <v>0</v>
      </c>
      <c r="W11" s="21">
        <v>1</v>
      </c>
      <c r="X11" s="21">
        <v>0</v>
      </c>
      <c r="Y11" s="21">
        <v>1</v>
      </c>
      <c r="Z11" s="21">
        <f t="shared" si="11"/>
        <v>2</v>
      </c>
      <c r="AA11" s="4">
        <f t="shared" si="12"/>
        <v>689060</v>
      </c>
      <c r="AB11" s="24">
        <f t="shared" si="4"/>
        <v>4807943.5794535261</v>
      </c>
      <c r="AC11" s="25">
        <f t="shared" si="5"/>
        <v>0.55820318456488849</v>
      </c>
    </row>
    <row r="12" spans="1:29" s="8" customFormat="1" x14ac:dyDescent="0.25">
      <c r="A12" s="34">
        <v>9</v>
      </c>
      <c r="B12" s="23" t="s">
        <v>22</v>
      </c>
      <c r="C12" s="10" t="s">
        <v>23</v>
      </c>
      <c r="D12" s="4">
        <v>1</v>
      </c>
      <c r="E12" s="18">
        <v>373.18999999999994</v>
      </c>
      <c r="F12" s="20">
        <v>0.21050000000000002</v>
      </c>
      <c r="G12" s="18">
        <f t="shared" si="0"/>
        <v>294.63350499999996</v>
      </c>
      <c r="H12" s="18">
        <v>350.96</v>
      </c>
      <c r="I12" s="46">
        <v>0.15529999999999999</v>
      </c>
      <c r="J12" s="18">
        <f t="shared" si="1"/>
        <v>296.45591200000001</v>
      </c>
      <c r="K12" s="18">
        <v>413.44000000000023</v>
      </c>
      <c r="L12" s="46">
        <v>0.26280000000000003</v>
      </c>
      <c r="M12" s="18">
        <f t="shared" si="6"/>
        <v>304.78796800000015</v>
      </c>
      <c r="N12" s="18">
        <f t="shared" si="2"/>
        <v>895.877385</v>
      </c>
      <c r="O12" s="5">
        <f t="shared" si="7"/>
        <v>2.4353365992353044E-3</v>
      </c>
      <c r="P12" s="11">
        <v>32244000</v>
      </c>
      <c r="Q12" s="6">
        <f t="shared" si="8"/>
        <v>8061000</v>
      </c>
      <c r="R12" s="7">
        <f t="shared" si="9"/>
        <v>6448800</v>
      </c>
      <c r="S12" s="7">
        <f t="shared" si="3"/>
        <v>1612200</v>
      </c>
      <c r="T12" s="4">
        <f t="shared" si="10"/>
        <v>3686986.3072069716</v>
      </c>
      <c r="U12" s="21">
        <v>1</v>
      </c>
      <c r="V12" s="21">
        <v>1</v>
      </c>
      <c r="W12" s="21">
        <v>0</v>
      </c>
      <c r="X12" s="21">
        <v>1</v>
      </c>
      <c r="Y12" s="21">
        <v>0</v>
      </c>
      <c r="Z12" s="21">
        <f t="shared" si="11"/>
        <v>3</v>
      </c>
      <c r="AA12" s="4">
        <f t="shared" si="12"/>
        <v>967320.00000000012</v>
      </c>
      <c r="AB12" s="24">
        <f t="shared" si="4"/>
        <v>4654306.3072069716</v>
      </c>
      <c r="AC12" s="25">
        <f t="shared" si="5"/>
        <v>0.57738572226857354</v>
      </c>
    </row>
    <row r="13" spans="1:29" s="8" customFormat="1" x14ac:dyDescent="0.25">
      <c r="A13" s="34">
        <v>10</v>
      </c>
      <c r="B13" s="23" t="s">
        <v>24</v>
      </c>
      <c r="C13" s="10" t="s">
        <v>25</v>
      </c>
      <c r="D13" s="4">
        <v>1</v>
      </c>
      <c r="E13" s="18">
        <v>84.41</v>
      </c>
      <c r="F13" s="20">
        <v>0.15460000000000002</v>
      </c>
      <c r="G13" s="18">
        <f t="shared" si="0"/>
        <v>71.360213999999985</v>
      </c>
      <c r="H13" s="18">
        <v>93.360000000000014</v>
      </c>
      <c r="I13" s="46">
        <v>0.20610000000000001</v>
      </c>
      <c r="J13" s="18">
        <f t="shared" si="1"/>
        <v>74.118504000000016</v>
      </c>
      <c r="K13" s="18">
        <v>68.28</v>
      </c>
      <c r="L13" s="46">
        <v>0.25900000000000001</v>
      </c>
      <c r="M13" s="18">
        <f t="shared" si="6"/>
        <v>50.595480000000002</v>
      </c>
      <c r="N13" s="18">
        <f t="shared" si="2"/>
        <v>196.07419800000002</v>
      </c>
      <c r="O13" s="5">
        <f t="shared" si="7"/>
        <v>5.3300449207690375E-4</v>
      </c>
      <c r="P13" s="11">
        <v>8522000</v>
      </c>
      <c r="Q13" s="6">
        <f t="shared" si="8"/>
        <v>2130500</v>
      </c>
      <c r="R13" s="7">
        <f t="shared" si="9"/>
        <v>1704400</v>
      </c>
      <c r="S13" s="7">
        <f t="shared" si="3"/>
        <v>426100</v>
      </c>
      <c r="T13" s="4">
        <f t="shared" si="10"/>
        <v>806944.00297043845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  <c r="Z13" s="21">
        <f t="shared" si="11"/>
        <v>1</v>
      </c>
      <c r="AA13" s="4">
        <f t="shared" si="12"/>
        <v>85220</v>
      </c>
      <c r="AB13" s="24">
        <f t="shared" si="4"/>
        <v>892164.00297043845</v>
      </c>
      <c r="AC13" s="25">
        <f t="shared" si="5"/>
        <v>0.41875803941348905</v>
      </c>
    </row>
    <row r="14" spans="1:29" s="8" customFormat="1" x14ac:dyDescent="0.25">
      <c r="A14" s="34">
        <v>11</v>
      </c>
      <c r="B14" s="23" t="s">
        <v>26</v>
      </c>
      <c r="C14" s="10" t="s">
        <v>27</v>
      </c>
      <c r="D14" s="4">
        <v>1</v>
      </c>
      <c r="E14" s="18">
        <v>862.84999999999968</v>
      </c>
      <c r="F14" s="20">
        <v>7.0599999999999996E-2</v>
      </c>
      <c r="G14" s="18">
        <f t="shared" si="0"/>
        <v>801.93278999999973</v>
      </c>
      <c r="H14" s="18">
        <v>801.9399999999996</v>
      </c>
      <c r="I14" s="46">
        <v>0.14429999999999998</v>
      </c>
      <c r="J14" s="18">
        <f t="shared" si="1"/>
        <v>686.22005799999965</v>
      </c>
      <c r="K14" s="18">
        <v>781.60000000000048</v>
      </c>
      <c r="L14" s="46">
        <v>8.6899999999999991E-2</v>
      </c>
      <c r="M14" s="18">
        <f t="shared" si="6"/>
        <v>713.67896000000042</v>
      </c>
      <c r="N14" s="18">
        <f t="shared" si="2"/>
        <v>2201.8318079999999</v>
      </c>
      <c r="O14" s="5">
        <f t="shared" si="7"/>
        <v>5.9854190731501063E-3</v>
      </c>
      <c r="P14" s="11">
        <v>60837000</v>
      </c>
      <c r="Q14" s="6">
        <f t="shared" si="8"/>
        <v>15209250</v>
      </c>
      <c r="R14" s="7">
        <f t="shared" si="9"/>
        <v>12167400</v>
      </c>
      <c r="S14" s="7">
        <f t="shared" si="3"/>
        <v>3041850</v>
      </c>
      <c r="T14" s="4">
        <f t="shared" si="10"/>
        <v>9061646.0051268823</v>
      </c>
      <c r="U14" s="21">
        <v>1</v>
      </c>
      <c r="V14" s="21">
        <v>0</v>
      </c>
      <c r="W14" s="21">
        <v>0</v>
      </c>
      <c r="X14" s="21">
        <v>1</v>
      </c>
      <c r="Y14" s="21">
        <v>1</v>
      </c>
      <c r="Z14" s="21">
        <f t="shared" si="11"/>
        <v>3</v>
      </c>
      <c r="AA14" s="4">
        <f t="shared" si="12"/>
        <v>1825110.0000000002</v>
      </c>
      <c r="AB14" s="24">
        <f t="shared" si="4"/>
        <v>10886756.005126882</v>
      </c>
      <c r="AC14" s="25">
        <f t="shared" si="5"/>
        <v>0.71579834673812859</v>
      </c>
    </row>
    <row r="15" spans="1:29" s="8" customFormat="1" x14ac:dyDescent="0.25">
      <c r="A15" s="34">
        <v>12</v>
      </c>
      <c r="B15" s="23" t="s">
        <v>28</v>
      </c>
      <c r="C15" s="10" t="s">
        <v>29</v>
      </c>
      <c r="D15" s="4">
        <v>1</v>
      </c>
      <c r="E15" s="18">
        <v>302.19999999999959</v>
      </c>
      <c r="F15" s="20">
        <v>0.1399</v>
      </c>
      <c r="G15" s="18">
        <f t="shared" si="0"/>
        <v>259.92221999999964</v>
      </c>
      <c r="H15" s="18">
        <v>278.49999999999972</v>
      </c>
      <c r="I15" s="46">
        <v>0.2</v>
      </c>
      <c r="J15" s="18">
        <f t="shared" si="1"/>
        <v>222.79999999999978</v>
      </c>
      <c r="K15" s="18">
        <v>277.96999999999991</v>
      </c>
      <c r="L15" s="46">
        <v>0.20280000000000001</v>
      </c>
      <c r="M15" s="18">
        <f t="shared" si="6"/>
        <v>221.59768399999993</v>
      </c>
      <c r="N15" s="18">
        <f t="shared" si="2"/>
        <v>704.31990399999938</v>
      </c>
      <c r="O15" s="5">
        <f t="shared" si="7"/>
        <v>1.9146102675435817E-3</v>
      </c>
      <c r="P15" s="11">
        <v>25026000</v>
      </c>
      <c r="Q15" s="6">
        <f t="shared" si="8"/>
        <v>6256500</v>
      </c>
      <c r="R15" s="7">
        <f t="shared" si="9"/>
        <v>5005200</v>
      </c>
      <c r="S15" s="7">
        <f t="shared" si="3"/>
        <v>1251300</v>
      </c>
      <c r="T15" s="4">
        <f t="shared" si="10"/>
        <v>2898630.8678182852</v>
      </c>
      <c r="U15" s="21">
        <v>0</v>
      </c>
      <c r="V15" s="21">
        <v>1</v>
      </c>
      <c r="W15" s="21">
        <v>1</v>
      </c>
      <c r="X15" s="21">
        <v>1</v>
      </c>
      <c r="Y15" s="21">
        <v>1</v>
      </c>
      <c r="Z15" s="21">
        <f t="shared" si="11"/>
        <v>4</v>
      </c>
      <c r="AA15" s="4">
        <f t="shared" si="12"/>
        <v>1001040</v>
      </c>
      <c r="AB15" s="24">
        <f t="shared" si="4"/>
        <v>3899670.8678182852</v>
      </c>
      <c r="AC15" s="25">
        <f t="shared" si="5"/>
        <v>0.62329910777883568</v>
      </c>
    </row>
    <row r="16" spans="1:29" s="8" customFormat="1" x14ac:dyDescent="0.25">
      <c r="A16" s="34">
        <v>13</v>
      </c>
      <c r="B16" s="23" t="s">
        <v>30</v>
      </c>
      <c r="C16" s="10" t="s">
        <v>31</v>
      </c>
      <c r="D16" s="4">
        <v>1</v>
      </c>
      <c r="E16" s="18">
        <v>609.86999999999887</v>
      </c>
      <c r="F16" s="20">
        <v>0.30380000000000001</v>
      </c>
      <c r="G16" s="18">
        <f t="shared" si="0"/>
        <v>424.59149399999916</v>
      </c>
      <c r="H16" s="18">
        <v>524.59999999999866</v>
      </c>
      <c r="I16" s="46">
        <v>0.21820000000000001</v>
      </c>
      <c r="J16" s="18">
        <f t="shared" si="1"/>
        <v>410.13227999999896</v>
      </c>
      <c r="K16" s="18">
        <v>578.75999999999908</v>
      </c>
      <c r="L16" s="46">
        <v>0.2</v>
      </c>
      <c r="M16" s="18">
        <f t="shared" si="6"/>
        <v>463.0079999999993</v>
      </c>
      <c r="N16" s="18">
        <f t="shared" si="2"/>
        <v>1297.7317739999974</v>
      </c>
      <c r="O16" s="5">
        <f t="shared" si="7"/>
        <v>3.5277301761699811E-3</v>
      </c>
      <c r="P16" s="11">
        <v>33144000</v>
      </c>
      <c r="Q16" s="6">
        <f t="shared" si="8"/>
        <v>8286000</v>
      </c>
      <c r="R16" s="7">
        <f t="shared" si="9"/>
        <v>6628800</v>
      </c>
      <c r="S16" s="7">
        <f t="shared" si="3"/>
        <v>1657200</v>
      </c>
      <c r="T16" s="4">
        <f t="shared" si="10"/>
        <v>5340819.3590749055</v>
      </c>
      <c r="U16" s="21">
        <v>0</v>
      </c>
      <c r="V16" s="21">
        <v>1</v>
      </c>
      <c r="W16" s="21">
        <v>1</v>
      </c>
      <c r="X16" s="21">
        <v>1</v>
      </c>
      <c r="Y16" s="21">
        <v>1</v>
      </c>
      <c r="Z16" s="21">
        <f t="shared" si="11"/>
        <v>4</v>
      </c>
      <c r="AA16" s="4">
        <f t="shared" si="12"/>
        <v>1325760</v>
      </c>
      <c r="AB16" s="24">
        <f t="shared" si="4"/>
        <v>6666579.3590749055</v>
      </c>
      <c r="AC16" s="25">
        <f t="shared" si="5"/>
        <v>0.80455942059798524</v>
      </c>
    </row>
    <row r="17" spans="1:29" s="8" customFormat="1" x14ac:dyDescent="0.25">
      <c r="A17" s="34">
        <v>14</v>
      </c>
      <c r="B17" s="23" t="s">
        <v>32</v>
      </c>
      <c r="C17" s="10" t="s">
        <v>33</v>
      </c>
      <c r="D17" s="4">
        <v>1</v>
      </c>
      <c r="E17" s="18">
        <v>480.19999999999953</v>
      </c>
      <c r="F17" s="20">
        <v>4.4199999999999996E-2</v>
      </c>
      <c r="G17" s="18">
        <f t="shared" si="0"/>
        <v>458.97515999999956</v>
      </c>
      <c r="H17" s="18">
        <v>497.34999999999906</v>
      </c>
      <c r="I17" s="46">
        <v>3.4700000000000002E-2</v>
      </c>
      <c r="J17" s="18">
        <f t="shared" si="1"/>
        <v>480.09195499999913</v>
      </c>
      <c r="K17" s="18">
        <v>493.93999999999949</v>
      </c>
      <c r="L17" s="46">
        <v>3.3700000000000001E-2</v>
      </c>
      <c r="M17" s="18">
        <f t="shared" si="6"/>
        <v>477.29422199999954</v>
      </c>
      <c r="N17" s="18">
        <f t="shared" si="2"/>
        <v>1416.3613369999982</v>
      </c>
      <c r="O17" s="5">
        <f t="shared" si="7"/>
        <v>3.850210597444587E-3</v>
      </c>
      <c r="P17" s="11">
        <v>26143000</v>
      </c>
      <c r="Q17" s="6">
        <f t="shared" si="8"/>
        <v>6535750</v>
      </c>
      <c r="R17" s="7">
        <f t="shared" si="9"/>
        <v>5228600</v>
      </c>
      <c r="S17" s="7">
        <f t="shared" si="3"/>
        <v>1307150</v>
      </c>
      <c r="T17" s="4">
        <f t="shared" si="10"/>
        <v>5829039.7134830588</v>
      </c>
      <c r="U17" s="21">
        <v>0</v>
      </c>
      <c r="V17" s="21">
        <v>1</v>
      </c>
      <c r="W17" s="21">
        <v>1</v>
      </c>
      <c r="X17" s="21">
        <v>0</v>
      </c>
      <c r="Y17" s="21">
        <v>1</v>
      </c>
      <c r="Z17" s="21">
        <f t="shared" si="11"/>
        <v>3</v>
      </c>
      <c r="AA17" s="4">
        <f t="shared" si="12"/>
        <v>784290.00000000012</v>
      </c>
      <c r="AB17" s="24">
        <f t="shared" si="4"/>
        <v>6613329.7134830588</v>
      </c>
      <c r="AC17" s="25">
        <f t="shared" si="5"/>
        <v>1.0118700552320787</v>
      </c>
    </row>
    <row r="18" spans="1:29" s="8" customFormat="1" x14ac:dyDescent="0.25">
      <c r="A18" s="34">
        <v>15</v>
      </c>
      <c r="B18" s="23" t="s">
        <v>34</v>
      </c>
      <c r="C18" s="10" t="s">
        <v>35</v>
      </c>
      <c r="D18" s="4">
        <v>1</v>
      </c>
      <c r="E18" s="18">
        <v>959.36999999999944</v>
      </c>
      <c r="F18" s="20">
        <v>0.13200000000000001</v>
      </c>
      <c r="G18" s="18">
        <f t="shared" si="0"/>
        <v>832.73315999999954</v>
      </c>
      <c r="H18" s="18">
        <v>928.73999999999842</v>
      </c>
      <c r="I18" s="46">
        <v>5.4900000000000004E-2</v>
      </c>
      <c r="J18" s="18">
        <f t="shared" si="1"/>
        <v>877.7521739999986</v>
      </c>
      <c r="K18" s="18">
        <v>1104.8299999999983</v>
      </c>
      <c r="L18" s="46">
        <v>9.3699999999999992E-2</v>
      </c>
      <c r="M18" s="18">
        <f t="shared" si="6"/>
        <v>1001.3074289999985</v>
      </c>
      <c r="N18" s="18">
        <f t="shared" si="2"/>
        <v>2711.7927629999967</v>
      </c>
      <c r="O18" s="5">
        <f t="shared" si="7"/>
        <v>7.3716875499377863E-3</v>
      </c>
      <c r="P18" s="11">
        <v>60033000</v>
      </c>
      <c r="Q18" s="6">
        <f t="shared" si="8"/>
        <v>15008250</v>
      </c>
      <c r="R18" s="7">
        <f t="shared" si="9"/>
        <v>12006600</v>
      </c>
      <c r="S18" s="7">
        <f t="shared" si="3"/>
        <v>3001650</v>
      </c>
      <c r="T18" s="4">
        <f t="shared" si="10"/>
        <v>11160391.982842548</v>
      </c>
      <c r="U18" s="21">
        <v>1</v>
      </c>
      <c r="V18" s="21">
        <v>0</v>
      </c>
      <c r="W18" s="21">
        <v>0</v>
      </c>
      <c r="X18" s="21">
        <v>0</v>
      </c>
      <c r="Y18" s="21">
        <v>1</v>
      </c>
      <c r="Z18" s="21">
        <f t="shared" si="11"/>
        <v>2</v>
      </c>
      <c r="AA18" s="4">
        <f t="shared" si="12"/>
        <v>1200660</v>
      </c>
      <c r="AB18" s="24">
        <f t="shared" si="4"/>
        <v>12361051.982842548</v>
      </c>
      <c r="AC18" s="25">
        <f t="shared" si="5"/>
        <v>0.82361714276098463</v>
      </c>
    </row>
    <row r="19" spans="1:29" s="8" customFormat="1" x14ac:dyDescent="0.25">
      <c r="A19" s="34">
        <v>16</v>
      </c>
      <c r="B19" s="23" t="s">
        <v>36</v>
      </c>
      <c r="C19" s="10" t="s">
        <v>37</v>
      </c>
      <c r="D19" s="4">
        <v>1</v>
      </c>
      <c r="E19" s="18">
        <v>1096.3099999999984</v>
      </c>
      <c r="F19" s="20">
        <v>4.24E-2</v>
      </c>
      <c r="G19" s="18">
        <f t="shared" si="0"/>
        <v>1049.8264559999984</v>
      </c>
      <c r="H19" s="18">
        <v>1045.3499999999999</v>
      </c>
      <c r="I19" s="46">
        <v>9.1499999999999998E-2</v>
      </c>
      <c r="J19" s="18">
        <f t="shared" si="1"/>
        <v>949.70047499999987</v>
      </c>
      <c r="K19" s="18">
        <v>1174.4399999999973</v>
      </c>
      <c r="L19" s="46">
        <v>7.690000000000001E-2</v>
      </c>
      <c r="M19" s="18">
        <f t="shared" si="6"/>
        <v>1084.1255639999977</v>
      </c>
      <c r="N19" s="18">
        <f t="shared" si="2"/>
        <v>3083.6524949999957</v>
      </c>
      <c r="O19" s="5">
        <f t="shared" si="7"/>
        <v>8.3825442031855175E-3</v>
      </c>
      <c r="P19" s="11">
        <v>62626000</v>
      </c>
      <c r="Q19" s="6">
        <f t="shared" si="8"/>
        <v>15656500</v>
      </c>
      <c r="R19" s="7">
        <f t="shared" si="9"/>
        <v>12525200</v>
      </c>
      <c r="S19" s="7">
        <f t="shared" si="3"/>
        <v>3131300</v>
      </c>
      <c r="T19" s="4">
        <f t="shared" si="10"/>
        <v>12690781.925753821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f t="shared" si="11"/>
        <v>5</v>
      </c>
      <c r="AA19" s="4">
        <f t="shared" si="12"/>
        <v>3131300</v>
      </c>
      <c r="AB19" s="24">
        <f t="shared" si="4"/>
        <v>15822081.925753821</v>
      </c>
      <c r="AC19" s="25">
        <f t="shared" si="5"/>
        <v>1.0105759221891113</v>
      </c>
    </row>
    <row r="20" spans="1:29" s="8" customFormat="1" x14ac:dyDescent="0.25">
      <c r="A20" s="34">
        <v>17</v>
      </c>
      <c r="B20" s="23" t="s">
        <v>38</v>
      </c>
      <c r="C20" s="10" t="s">
        <v>39</v>
      </c>
      <c r="D20" s="4">
        <v>1</v>
      </c>
      <c r="E20" s="18">
        <v>224.99999999999997</v>
      </c>
      <c r="F20" s="20">
        <v>0.09</v>
      </c>
      <c r="G20" s="18">
        <f t="shared" si="0"/>
        <v>204.74999999999997</v>
      </c>
      <c r="H20" s="18">
        <v>219.67999999999975</v>
      </c>
      <c r="I20" s="46">
        <v>0.1</v>
      </c>
      <c r="J20" s="18">
        <f t="shared" si="1"/>
        <v>197.71199999999979</v>
      </c>
      <c r="K20" s="18">
        <v>213.98999999999987</v>
      </c>
      <c r="L20" s="46">
        <v>0.12</v>
      </c>
      <c r="M20" s="18">
        <f t="shared" si="6"/>
        <v>188.31119999999987</v>
      </c>
      <c r="N20" s="18">
        <f t="shared" si="2"/>
        <v>590.77319999999963</v>
      </c>
      <c r="O20" s="5">
        <f t="shared" si="7"/>
        <v>1.605946996649946E-3</v>
      </c>
      <c r="P20" s="11">
        <v>19707000</v>
      </c>
      <c r="Q20" s="6">
        <f t="shared" si="8"/>
        <v>4926750</v>
      </c>
      <c r="R20" s="7">
        <f t="shared" si="9"/>
        <v>3941400</v>
      </c>
      <c r="S20" s="7">
        <f t="shared" si="3"/>
        <v>985350</v>
      </c>
      <c r="T20" s="4">
        <f t="shared" si="10"/>
        <v>2431329.0362439989</v>
      </c>
      <c r="U20" s="21">
        <v>0</v>
      </c>
      <c r="V20" s="21">
        <v>0</v>
      </c>
      <c r="W20" s="21">
        <v>1</v>
      </c>
      <c r="X20" s="21">
        <v>0</v>
      </c>
      <c r="Y20" s="21">
        <v>1</v>
      </c>
      <c r="Z20" s="21">
        <f t="shared" si="11"/>
        <v>2</v>
      </c>
      <c r="AA20" s="4">
        <f t="shared" si="12"/>
        <v>394140</v>
      </c>
      <c r="AB20" s="24">
        <f t="shared" si="4"/>
        <v>2825469.0362439989</v>
      </c>
      <c r="AC20" s="25">
        <f t="shared" si="5"/>
        <v>0.573495516566499</v>
      </c>
    </row>
    <row r="21" spans="1:29" s="8" customFormat="1" x14ac:dyDescent="0.25">
      <c r="A21" s="34">
        <v>18</v>
      </c>
      <c r="B21" s="23" t="s">
        <v>40</v>
      </c>
      <c r="C21" s="10" t="s">
        <v>41</v>
      </c>
      <c r="D21" s="4">
        <v>1</v>
      </c>
      <c r="E21" s="18">
        <v>886.06999999999903</v>
      </c>
      <c r="F21" s="20">
        <v>7.0900000000000005E-2</v>
      </c>
      <c r="G21" s="18">
        <f t="shared" si="0"/>
        <v>823.24763699999914</v>
      </c>
      <c r="H21" s="18">
        <v>907.79000000000019</v>
      </c>
      <c r="I21" s="46">
        <v>3.6900000000000002E-2</v>
      </c>
      <c r="J21" s="18">
        <f t="shared" si="1"/>
        <v>874.29254900000012</v>
      </c>
      <c r="K21" s="18">
        <v>978.4799999999982</v>
      </c>
      <c r="L21" s="46">
        <v>4.0899999999999999E-2</v>
      </c>
      <c r="M21" s="18">
        <f t="shared" si="6"/>
        <v>938.46016799999825</v>
      </c>
      <c r="N21" s="18">
        <f t="shared" si="2"/>
        <v>2636.0003539999975</v>
      </c>
      <c r="O21" s="5">
        <f t="shared" si="7"/>
        <v>7.1656548598929212E-3</v>
      </c>
      <c r="P21" s="11">
        <v>39461000</v>
      </c>
      <c r="Q21" s="6">
        <f t="shared" si="8"/>
        <v>9865250</v>
      </c>
      <c r="R21" s="7">
        <f t="shared" si="9"/>
        <v>7892200</v>
      </c>
      <c r="S21" s="7">
        <f t="shared" si="3"/>
        <v>1973050</v>
      </c>
      <c r="T21" s="4">
        <f t="shared" si="10"/>
        <v>10848468.075785527</v>
      </c>
      <c r="U21" s="21">
        <v>0</v>
      </c>
      <c r="V21" s="21">
        <v>0</v>
      </c>
      <c r="W21" s="21">
        <v>1</v>
      </c>
      <c r="X21" s="21">
        <v>0</v>
      </c>
      <c r="Y21" s="21">
        <v>1</v>
      </c>
      <c r="Z21" s="21">
        <f t="shared" si="11"/>
        <v>2</v>
      </c>
      <c r="AA21" s="4">
        <f t="shared" si="12"/>
        <v>789220</v>
      </c>
      <c r="AB21" s="24">
        <f t="shared" si="4"/>
        <v>11637688.075785527</v>
      </c>
      <c r="AC21" s="25">
        <f t="shared" si="5"/>
        <v>1.1796647906323232</v>
      </c>
    </row>
    <row r="22" spans="1:29" s="8" customFormat="1" x14ac:dyDescent="0.25">
      <c r="A22" s="34">
        <v>19</v>
      </c>
      <c r="B22" s="23" t="s">
        <v>42</v>
      </c>
      <c r="C22" s="10" t="s">
        <v>135</v>
      </c>
      <c r="D22" s="4">
        <v>1</v>
      </c>
      <c r="E22" s="18">
        <v>505.65999999999906</v>
      </c>
      <c r="F22" s="20">
        <v>0.1666</v>
      </c>
      <c r="G22" s="18">
        <f t="shared" si="0"/>
        <v>421.41704399999924</v>
      </c>
      <c r="H22" s="18">
        <v>511.77999999999906</v>
      </c>
      <c r="I22" s="46">
        <v>0.1636</v>
      </c>
      <c r="J22" s="18">
        <f t="shared" si="1"/>
        <v>428.05279199999922</v>
      </c>
      <c r="K22" s="18">
        <v>382.82999999999953</v>
      </c>
      <c r="L22" s="46">
        <v>0.34560000000000002</v>
      </c>
      <c r="M22" s="18">
        <f t="shared" si="6"/>
        <v>250.5239519999997</v>
      </c>
      <c r="N22" s="18">
        <f t="shared" si="2"/>
        <v>1099.9937879999982</v>
      </c>
      <c r="O22" s="5">
        <f t="shared" si="7"/>
        <v>2.9902028734075875E-3</v>
      </c>
      <c r="P22" s="11">
        <v>27758000</v>
      </c>
      <c r="Q22" s="6">
        <f t="shared" si="8"/>
        <v>6939500</v>
      </c>
      <c r="R22" s="7">
        <f t="shared" si="9"/>
        <v>5551600</v>
      </c>
      <c r="S22" s="7">
        <f t="shared" si="3"/>
        <v>1387900</v>
      </c>
      <c r="T22" s="4">
        <f t="shared" si="10"/>
        <v>4527028.0311504025</v>
      </c>
      <c r="U22" s="21">
        <v>0</v>
      </c>
      <c r="V22" s="21">
        <v>0</v>
      </c>
      <c r="W22" s="21">
        <v>1</v>
      </c>
      <c r="X22" s="21">
        <v>0</v>
      </c>
      <c r="Y22" s="21">
        <v>1</v>
      </c>
      <c r="Z22" s="21">
        <f t="shared" si="11"/>
        <v>2</v>
      </c>
      <c r="AA22" s="4">
        <f t="shared" si="12"/>
        <v>555160</v>
      </c>
      <c r="AB22" s="24">
        <f t="shared" si="4"/>
        <v>5082188.0311504025</v>
      </c>
      <c r="AC22" s="25">
        <f t="shared" si="5"/>
        <v>0.73235651432385651</v>
      </c>
    </row>
    <row r="23" spans="1:29" s="8" customFormat="1" x14ac:dyDescent="0.25">
      <c r="A23" s="34">
        <v>20</v>
      </c>
      <c r="B23" s="23" t="s">
        <v>43</v>
      </c>
      <c r="C23" s="56" t="s">
        <v>44</v>
      </c>
      <c r="D23" s="4">
        <v>2</v>
      </c>
      <c r="E23" s="18">
        <v>2547.0200000000123</v>
      </c>
      <c r="F23" s="20">
        <v>0.1371</v>
      </c>
      <c r="G23" s="18">
        <f t="shared" si="0"/>
        <v>2197.8235580000105</v>
      </c>
      <c r="H23" s="18">
        <v>2504.1600000000058</v>
      </c>
      <c r="I23" s="46">
        <v>5.6799999999999996E-2</v>
      </c>
      <c r="J23" s="18">
        <f t="shared" si="1"/>
        <v>2361.9237120000057</v>
      </c>
      <c r="K23" s="18">
        <v>2832.9400000000069</v>
      </c>
      <c r="L23" s="46">
        <v>0.1176</v>
      </c>
      <c r="M23" s="18">
        <f t="shared" si="6"/>
        <v>2499.7862560000058</v>
      </c>
      <c r="N23" s="18">
        <f t="shared" si="2"/>
        <v>7059.533526000022</v>
      </c>
      <c r="O23" s="5">
        <f t="shared" si="7"/>
        <v>1.9190506041623662E-2</v>
      </c>
      <c r="P23" s="12">
        <v>124344000</v>
      </c>
      <c r="Q23" s="6">
        <f t="shared" si="8"/>
        <v>31086000</v>
      </c>
      <c r="R23" s="7">
        <f t="shared" si="9"/>
        <v>24868800</v>
      </c>
      <c r="S23" s="7">
        <f t="shared" si="3"/>
        <v>6217200</v>
      </c>
      <c r="T23" s="4">
        <f t="shared" si="10"/>
        <v>29053533.308724638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  <c r="Z23" s="21">
        <f t="shared" si="11"/>
        <v>3</v>
      </c>
      <c r="AA23" s="4">
        <f t="shared" si="12"/>
        <v>3730320.0000000005</v>
      </c>
      <c r="AB23" s="24">
        <f t="shared" si="4"/>
        <v>32783853.308724638</v>
      </c>
      <c r="AC23" s="25">
        <f t="shared" si="5"/>
        <v>1.0546179408326783</v>
      </c>
    </row>
    <row r="24" spans="1:29" s="8" customFormat="1" x14ac:dyDescent="0.25">
      <c r="A24" s="34">
        <v>21</v>
      </c>
      <c r="B24" s="23" t="s">
        <v>45</v>
      </c>
      <c r="C24" s="56" t="s">
        <v>46</v>
      </c>
      <c r="D24" s="4">
        <v>2</v>
      </c>
      <c r="E24" s="18">
        <v>1973.3500000000104</v>
      </c>
      <c r="F24" s="20">
        <v>6.6400000000000001E-2</v>
      </c>
      <c r="G24" s="18">
        <f t="shared" si="0"/>
        <v>1842.3195600000097</v>
      </c>
      <c r="H24" s="18">
        <v>2342.2799999999688</v>
      </c>
      <c r="I24" s="46">
        <v>0.20039999999999999</v>
      </c>
      <c r="J24" s="18">
        <f t="shared" si="1"/>
        <v>1872.8870879999749</v>
      </c>
      <c r="K24" s="18">
        <v>2846.5099999999179</v>
      </c>
      <c r="L24" s="46">
        <v>0.1653</v>
      </c>
      <c r="M24" s="18">
        <f t="shared" si="6"/>
        <v>2375.9818969999315</v>
      </c>
      <c r="N24" s="18">
        <f t="shared" si="2"/>
        <v>6091.1885449999163</v>
      </c>
      <c r="O24" s="5">
        <f t="shared" si="7"/>
        <v>1.6558174862825827E-2</v>
      </c>
      <c r="P24" s="11">
        <v>119058000</v>
      </c>
      <c r="Q24" s="6">
        <f t="shared" si="8"/>
        <v>29764500</v>
      </c>
      <c r="R24" s="7">
        <f t="shared" si="9"/>
        <v>23811600</v>
      </c>
      <c r="S24" s="7">
        <f t="shared" si="3"/>
        <v>5952900</v>
      </c>
      <c r="T24" s="4">
        <f t="shared" si="10"/>
        <v>25068306.373232808</v>
      </c>
      <c r="U24" s="21">
        <v>0</v>
      </c>
      <c r="V24" s="21">
        <v>1</v>
      </c>
      <c r="W24" s="21">
        <v>1</v>
      </c>
      <c r="X24" s="21">
        <v>0</v>
      </c>
      <c r="Y24" s="21">
        <v>1</v>
      </c>
      <c r="Z24" s="21">
        <f t="shared" si="11"/>
        <v>3</v>
      </c>
      <c r="AA24" s="4">
        <f t="shared" si="12"/>
        <v>3571740.0000000005</v>
      </c>
      <c r="AB24" s="24">
        <f t="shared" si="4"/>
        <v>28640046.373232808</v>
      </c>
      <c r="AC24" s="25">
        <f t="shared" si="5"/>
        <v>0.96222165241253199</v>
      </c>
    </row>
    <row r="25" spans="1:29" s="8" customFormat="1" x14ac:dyDescent="0.25">
      <c r="A25" s="34">
        <v>22</v>
      </c>
      <c r="B25" s="23" t="s">
        <v>47</v>
      </c>
      <c r="C25" s="56" t="s">
        <v>48</v>
      </c>
      <c r="D25" s="4">
        <v>2</v>
      </c>
      <c r="E25" s="18">
        <v>2519.7900000000104</v>
      </c>
      <c r="F25" s="20">
        <v>0.1346</v>
      </c>
      <c r="G25" s="18">
        <f t="shared" si="0"/>
        <v>2180.6262660000089</v>
      </c>
      <c r="H25" s="18">
        <v>2381.9300000000053</v>
      </c>
      <c r="I25" s="46">
        <v>8.8599999999999998E-2</v>
      </c>
      <c r="J25" s="18">
        <f t="shared" si="1"/>
        <v>2170.8910020000048</v>
      </c>
      <c r="K25" s="18">
        <v>2183.62</v>
      </c>
      <c r="L25" s="46">
        <v>0.1082</v>
      </c>
      <c r="M25" s="18">
        <f t="shared" si="6"/>
        <v>1947.352316</v>
      </c>
      <c r="N25" s="18">
        <f t="shared" si="2"/>
        <v>6298.8695840000146</v>
      </c>
      <c r="O25" s="5">
        <f t="shared" si="7"/>
        <v>1.7122731177911462E-2</v>
      </c>
      <c r="P25" s="11">
        <v>122461000</v>
      </c>
      <c r="Q25" s="6">
        <f t="shared" si="8"/>
        <v>30615250</v>
      </c>
      <c r="R25" s="7">
        <f t="shared" si="9"/>
        <v>24492200</v>
      </c>
      <c r="S25" s="7">
        <f t="shared" si="3"/>
        <v>6123050</v>
      </c>
      <c r="T25" s="4">
        <f t="shared" si="10"/>
        <v>25923018.368289903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f t="shared" si="11"/>
        <v>5</v>
      </c>
      <c r="AA25" s="4">
        <f t="shared" si="12"/>
        <v>6123050</v>
      </c>
      <c r="AB25" s="24">
        <f t="shared" si="4"/>
        <v>32046068.368289903</v>
      </c>
      <c r="AC25" s="25">
        <f t="shared" si="5"/>
        <v>1.0467354788312981</v>
      </c>
    </row>
    <row r="26" spans="1:29" s="8" customFormat="1" x14ac:dyDescent="0.25">
      <c r="A26" s="34">
        <v>23</v>
      </c>
      <c r="B26" s="23" t="s">
        <v>49</v>
      </c>
      <c r="C26" s="56" t="s">
        <v>50</v>
      </c>
      <c r="D26" s="4">
        <v>2</v>
      </c>
      <c r="E26" s="18">
        <v>2459.3399999999474</v>
      </c>
      <c r="F26" s="20">
        <v>4.4199999999999996E-2</v>
      </c>
      <c r="G26" s="18">
        <f t="shared" si="0"/>
        <v>2350.6371719999497</v>
      </c>
      <c r="H26" s="18">
        <v>2425.3899999999499</v>
      </c>
      <c r="I26" s="46">
        <v>7.8399999999999997E-2</v>
      </c>
      <c r="J26" s="18">
        <f t="shared" si="1"/>
        <v>2235.2394239999539</v>
      </c>
      <c r="K26" s="18">
        <v>2757.6799999999448</v>
      </c>
      <c r="L26" s="46">
        <v>5.3600000000000002E-2</v>
      </c>
      <c r="M26" s="18">
        <f t="shared" si="6"/>
        <v>2609.8683519999477</v>
      </c>
      <c r="N26" s="18">
        <f t="shared" si="2"/>
        <v>7195.7449479998513</v>
      </c>
      <c r="O26" s="5">
        <f t="shared" si="7"/>
        <v>1.9560780664897102E-2</v>
      </c>
      <c r="P26" s="11">
        <v>101400000</v>
      </c>
      <c r="Q26" s="6">
        <f t="shared" si="8"/>
        <v>25350000</v>
      </c>
      <c r="R26" s="7">
        <f t="shared" si="9"/>
        <v>20280000</v>
      </c>
      <c r="S26" s="7">
        <f t="shared" si="3"/>
        <v>5070000</v>
      </c>
      <c r="T26" s="4">
        <f t="shared" si="10"/>
        <v>29614111.86133378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f t="shared" si="11"/>
        <v>5</v>
      </c>
      <c r="AA26" s="4">
        <f t="shared" si="12"/>
        <v>5070000</v>
      </c>
      <c r="AB26" s="24">
        <f t="shared" si="4"/>
        <v>34684111.86133378</v>
      </c>
      <c r="AC26" s="25">
        <f t="shared" si="5"/>
        <v>1.3682095408810169</v>
      </c>
    </row>
    <row r="27" spans="1:29" s="8" customFormat="1" x14ac:dyDescent="0.25">
      <c r="A27" s="34">
        <v>24</v>
      </c>
      <c r="B27" s="23" t="s">
        <v>51</v>
      </c>
      <c r="C27" s="56" t="s">
        <v>52</v>
      </c>
      <c r="D27" s="4">
        <v>2</v>
      </c>
      <c r="E27" s="18">
        <v>2117.0200000000073</v>
      </c>
      <c r="F27" s="20">
        <v>9.6699999999999994E-2</v>
      </c>
      <c r="G27" s="18">
        <f t="shared" si="0"/>
        <v>1912.3041660000065</v>
      </c>
      <c r="H27" s="18">
        <v>2024.9500000000041</v>
      </c>
      <c r="I27" s="46">
        <v>8.6599999999999996E-2</v>
      </c>
      <c r="J27" s="18">
        <f t="shared" si="1"/>
        <v>1849.5893300000037</v>
      </c>
      <c r="K27" s="18">
        <v>2480.9099999999967</v>
      </c>
      <c r="L27" s="46">
        <v>0.14649999999999999</v>
      </c>
      <c r="M27" s="18">
        <f t="shared" si="6"/>
        <v>2117.4566849999974</v>
      </c>
      <c r="N27" s="18">
        <f t="shared" si="2"/>
        <v>5879.3501810000071</v>
      </c>
      <c r="O27" s="5">
        <f t="shared" si="7"/>
        <v>1.5982317351955509E-2</v>
      </c>
      <c r="P27" s="11">
        <v>109237000</v>
      </c>
      <c r="Q27" s="6">
        <f t="shared" si="8"/>
        <v>27309250</v>
      </c>
      <c r="R27" s="7">
        <f t="shared" si="9"/>
        <v>21847400</v>
      </c>
      <c r="S27" s="7">
        <f t="shared" si="3"/>
        <v>5461850</v>
      </c>
      <c r="T27" s="4">
        <f t="shared" si="10"/>
        <v>24196484.89354584</v>
      </c>
      <c r="U27" s="21">
        <v>1</v>
      </c>
      <c r="V27" s="21">
        <v>1</v>
      </c>
      <c r="W27" s="21">
        <v>0</v>
      </c>
      <c r="X27" s="21">
        <v>1</v>
      </c>
      <c r="Y27" s="21">
        <v>1</v>
      </c>
      <c r="Z27" s="21">
        <f t="shared" si="11"/>
        <v>4</v>
      </c>
      <c r="AA27" s="4">
        <f t="shared" si="12"/>
        <v>4369480</v>
      </c>
      <c r="AB27" s="24">
        <f t="shared" si="4"/>
        <v>28565964.89354584</v>
      </c>
      <c r="AC27" s="25">
        <f t="shared" si="5"/>
        <v>1.0460179204315696</v>
      </c>
    </row>
    <row r="28" spans="1:29" s="8" customFormat="1" x14ac:dyDescent="0.25">
      <c r="A28" s="34">
        <v>25</v>
      </c>
      <c r="B28" s="23" t="s">
        <v>53</v>
      </c>
      <c r="C28" s="56" t="s">
        <v>54</v>
      </c>
      <c r="D28" s="4">
        <v>2</v>
      </c>
      <c r="E28" s="18">
        <v>1575.1799999999985</v>
      </c>
      <c r="F28" s="20">
        <v>3.9199999999999999E-2</v>
      </c>
      <c r="G28" s="18">
        <f t="shared" si="0"/>
        <v>1513.4329439999985</v>
      </c>
      <c r="H28" s="18">
        <v>1555.3199999999954</v>
      </c>
      <c r="I28" s="46">
        <v>8.8800000000000004E-2</v>
      </c>
      <c r="J28" s="18">
        <f t="shared" si="1"/>
        <v>1417.2075839999959</v>
      </c>
      <c r="K28" s="18">
        <v>1861.4499999999844</v>
      </c>
      <c r="L28" s="46">
        <v>6.7900000000000002E-2</v>
      </c>
      <c r="M28" s="18">
        <f t="shared" si="6"/>
        <v>1735.0575449999856</v>
      </c>
      <c r="N28" s="18">
        <f t="shared" si="2"/>
        <v>4665.6980729999796</v>
      </c>
      <c r="O28" s="5">
        <f t="shared" si="7"/>
        <v>1.2683147792773542E-2</v>
      </c>
      <c r="P28" s="11">
        <v>85505000</v>
      </c>
      <c r="Q28" s="6">
        <f t="shared" si="8"/>
        <v>21376250</v>
      </c>
      <c r="R28" s="7">
        <f t="shared" si="9"/>
        <v>17101000</v>
      </c>
      <c r="S28" s="7">
        <f t="shared" si="3"/>
        <v>4275250</v>
      </c>
      <c r="T28" s="4">
        <f t="shared" si="10"/>
        <v>19201695.674808085</v>
      </c>
      <c r="U28" s="21">
        <v>1</v>
      </c>
      <c r="V28" s="21">
        <v>1</v>
      </c>
      <c r="W28" s="21">
        <v>0</v>
      </c>
      <c r="X28" s="21">
        <v>0</v>
      </c>
      <c r="Y28" s="21">
        <v>1</v>
      </c>
      <c r="Z28" s="21">
        <f t="shared" si="11"/>
        <v>3</v>
      </c>
      <c r="AA28" s="4">
        <f t="shared" si="12"/>
        <v>2565150.0000000005</v>
      </c>
      <c r="AB28" s="24">
        <f t="shared" si="4"/>
        <v>21766845.674808085</v>
      </c>
      <c r="AC28" s="25">
        <f t="shared" si="5"/>
        <v>1.0182724133001853</v>
      </c>
    </row>
    <row r="29" spans="1:29" s="8" customFormat="1" x14ac:dyDescent="0.25">
      <c r="A29" s="34">
        <v>26</v>
      </c>
      <c r="B29" s="23" t="s">
        <v>55</v>
      </c>
      <c r="C29" s="56" t="s">
        <v>56</v>
      </c>
      <c r="D29" s="4">
        <v>2</v>
      </c>
      <c r="E29" s="18">
        <v>2971.7899999999372</v>
      </c>
      <c r="F29" s="20">
        <v>0.21170000000000003</v>
      </c>
      <c r="G29" s="18">
        <f t="shared" si="0"/>
        <v>2342.6620569999504</v>
      </c>
      <c r="H29" s="18">
        <v>2720.4499999999352</v>
      </c>
      <c r="I29" s="46">
        <v>0.13919999999999999</v>
      </c>
      <c r="J29" s="18">
        <f t="shared" si="1"/>
        <v>2341.7633599999444</v>
      </c>
      <c r="K29" s="18">
        <v>3294.9299999999553</v>
      </c>
      <c r="L29" s="46">
        <v>0.19899999999999998</v>
      </c>
      <c r="M29" s="18">
        <f t="shared" si="6"/>
        <v>2639.2389299999645</v>
      </c>
      <c r="N29" s="18">
        <f t="shared" si="2"/>
        <v>7323.6643469998598</v>
      </c>
      <c r="O29" s="5">
        <f t="shared" si="7"/>
        <v>1.9908514405421098E-2</v>
      </c>
      <c r="P29" s="11">
        <v>135250000</v>
      </c>
      <c r="Q29" s="6">
        <f t="shared" si="8"/>
        <v>33812500</v>
      </c>
      <c r="R29" s="7">
        <f t="shared" si="9"/>
        <v>27050000</v>
      </c>
      <c r="S29" s="7">
        <f t="shared" si="3"/>
        <v>6762500</v>
      </c>
      <c r="T29" s="4">
        <f t="shared" si="10"/>
        <v>30140564.566174831</v>
      </c>
      <c r="U29" s="21">
        <v>0</v>
      </c>
      <c r="V29" s="21">
        <v>1</v>
      </c>
      <c r="W29" s="21">
        <v>1</v>
      </c>
      <c r="X29" s="21">
        <v>0</v>
      </c>
      <c r="Y29" s="21">
        <v>1</v>
      </c>
      <c r="Z29" s="21">
        <f t="shared" si="11"/>
        <v>3</v>
      </c>
      <c r="AA29" s="4">
        <f t="shared" si="12"/>
        <v>4057500.0000000005</v>
      </c>
      <c r="AB29" s="24">
        <f t="shared" si="4"/>
        <v>34198064.566174835</v>
      </c>
      <c r="AC29" s="25">
        <f t="shared" si="5"/>
        <v>1.011403018592971</v>
      </c>
    </row>
    <row r="30" spans="1:29" s="8" customFormat="1" x14ac:dyDescent="0.25">
      <c r="A30" s="34">
        <v>27</v>
      </c>
      <c r="B30" s="23" t="s">
        <v>57</v>
      </c>
      <c r="C30" s="10" t="s">
        <v>101</v>
      </c>
      <c r="D30" s="4">
        <v>2</v>
      </c>
      <c r="E30" s="18">
        <v>1259.0600000000034</v>
      </c>
      <c r="F30" s="20">
        <v>0.25920000000000004</v>
      </c>
      <c r="G30" s="18">
        <f t="shared" si="0"/>
        <v>932.71164800000236</v>
      </c>
      <c r="H30" s="18">
        <v>1301.5499999999995</v>
      </c>
      <c r="I30" s="46">
        <v>0.26649999999999996</v>
      </c>
      <c r="J30" s="18">
        <f t="shared" si="1"/>
        <v>954.68692499999963</v>
      </c>
      <c r="K30" s="18">
        <v>1365.4400000000039</v>
      </c>
      <c r="L30" s="46">
        <v>0.22289999999999999</v>
      </c>
      <c r="M30" s="18">
        <f t="shared" si="6"/>
        <v>1061.0834240000031</v>
      </c>
      <c r="N30" s="18">
        <f t="shared" si="2"/>
        <v>2948.4819970000053</v>
      </c>
      <c r="O30" s="5">
        <f t="shared" si="7"/>
        <v>8.0150992085602328E-3</v>
      </c>
      <c r="P30" s="11">
        <v>77592000</v>
      </c>
      <c r="Q30" s="6">
        <f t="shared" si="8"/>
        <v>19398000</v>
      </c>
      <c r="R30" s="7">
        <f t="shared" si="9"/>
        <v>15518400</v>
      </c>
      <c r="S30" s="7">
        <f t="shared" si="3"/>
        <v>3879600</v>
      </c>
      <c r="T30" s="4">
        <f t="shared" si="10"/>
        <v>12134487.299269514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f t="shared" si="11"/>
        <v>1</v>
      </c>
      <c r="AA30" s="4">
        <f t="shared" si="12"/>
        <v>775920</v>
      </c>
      <c r="AB30" s="24">
        <f t="shared" si="4"/>
        <v>12910407.299269514</v>
      </c>
      <c r="AC30" s="25">
        <f t="shared" si="5"/>
        <v>0.66555352609905738</v>
      </c>
    </row>
    <row r="31" spans="1:29" s="8" customFormat="1" x14ac:dyDescent="0.25">
      <c r="A31" s="34">
        <v>28</v>
      </c>
      <c r="B31" s="23" t="s">
        <v>58</v>
      </c>
      <c r="C31" s="10" t="s">
        <v>59</v>
      </c>
      <c r="D31" s="4">
        <v>2</v>
      </c>
      <c r="E31" s="18">
        <v>1566.0700000000045</v>
      </c>
      <c r="F31" s="20">
        <v>0.35</v>
      </c>
      <c r="G31" s="18">
        <f t="shared" si="0"/>
        <v>1017.945500000003</v>
      </c>
      <c r="H31" s="18">
        <v>2065.5599999999836</v>
      </c>
      <c r="I31" s="46">
        <v>0.3427</v>
      </c>
      <c r="J31" s="18">
        <f t="shared" si="1"/>
        <v>1357.6925879999892</v>
      </c>
      <c r="K31" s="18">
        <v>1650.6899999999741</v>
      </c>
      <c r="L31" s="46">
        <v>0.1772</v>
      </c>
      <c r="M31" s="18">
        <f t="shared" si="6"/>
        <v>1358.1877319999787</v>
      </c>
      <c r="N31" s="18">
        <f t="shared" si="2"/>
        <v>3733.8258199999709</v>
      </c>
      <c r="O31" s="5">
        <f t="shared" si="7"/>
        <v>1.0149963406672778E-2</v>
      </c>
      <c r="P31" s="11">
        <v>95104000</v>
      </c>
      <c r="Q31" s="6">
        <f t="shared" si="8"/>
        <v>23776000</v>
      </c>
      <c r="R31" s="7">
        <f t="shared" si="9"/>
        <v>19020800</v>
      </c>
      <c r="S31" s="7">
        <f t="shared" si="3"/>
        <v>4755200</v>
      </c>
      <c r="T31" s="4">
        <f t="shared" si="10"/>
        <v>15366572.370655091</v>
      </c>
      <c r="U31" s="21">
        <v>1</v>
      </c>
      <c r="V31" s="21">
        <v>0</v>
      </c>
      <c r="W31" s="21">
        <v>1</v>
      </c>
      <c r="X31" s="21">
        <v>0</v>
      </c>
      <c r="Y31" s="21">
        <v>1</v>
      </c>
      <c r="Z31" s="21">
        <f t="shared" si="11"/>
        <v>3</v>
      </c>
      <c r="AA31" s="4">
        <f t="shared" si="12"/>
        <v>2853120.0000000005</v>
      </c>
      <c r="AB31" s="24">
        <f t="shared" si="4"/>
        <v>18219692.370655093</v>
      </c>
      <c r="AC31" s="25">
        <f t="shared" si="5"/>
        <v>0.76630603846967926</v>
      </c>
    </row>
    <row r="32" spans="1:29" s="8" customFormat="1" x14ac:dyDescent="0.25">
      <c r="A32" s="34">
        <v>29</v>
      </c>
      <c r="B32" s="23" t="s">
        <v>60</v>
      </c>
      <c r="C32" s="10" t="s">
        <v>61</v>
      </c>
      <c r="D32" s="4">
        <v>2</v>
      </c>
      <c r="E32" s="18">
        <v>1700.8800000000078</v>
      </c>
      <c r="F32" s="20">
        <v>0.27940000000000004</v>
      </c>
      <c r="G32" s="18">
        <f t="shared" si="0"/>
        <v>1225.6541280000056</v>
      </c>
      <c r="H32" s="18">
        <v>1711.2100000000032</v>
      </c>
      <c r="I32" s="46">
        <v>0.31170000000000003</v>
      </c>
      <c r="J32" s="18">
        <f t="shared" si="1"/>
        <v>1177.8258430000021</v>
      </c>
      <c r="K32" s="18">
        <v>1775.6400000000012</v>
      </c>
      <c r="L32" s="46">
        <v>0.30519999999999997</v>
      </c>
      <c r="M32" s="18">
        <f t="shared" si="6"/>
        <v>1233.714672000001</v>
      </c>
      <c r="N32" s="18">
        <f t="shared" si="2"/>
        <v>3637.1946430000089</v>
      </c>
      <c r="O32" s="5">
        <f t="shared" si="7"/>
        <v>9.8872829931302576E-3</v>
      </c>
      <c r="P32" s="11">
        <v>85304000</v>
      </c>
      <c r="Q32" s="6">
        <f t="shared" si="8"/>
        <v>21326000</v>
      </c>
      <c r="R32" s="7">
        <f t="shared" si="9"/>
        <v>17060800</v>
      </c>
      <c r="S32" s="7">
        <f t="shared" si="3"/>
        <v>4265200</v>
      </c>
      <c r="T32" s="4">
        <f t="shared" si="10"/>
        <v>14968886.445757955</v>
      </c>
      <c r="U32" s="21">
        <v>0</v>
      </c>
      <c r="V32" s="21">
        <v>0</v>
      </c>
      <c r="W32" s="21">
        <v>1</v>
      </c>
      <c r="X32" s="21">
        <v>0</v>
      </c>
      <c r="Y32" s="21">
        <v>0</v>
      </c>
      <c r="Z32" s="21">
        <f t="shared" si="11"/>
        <v>1</v>
      </c>
      <c r="AA32" s="4">
        <f t="shared" si="12"/>
        <v>853040</v>
      </c>
      <c r="AB32" s="24">
        <f t="shared" si="4"/>
        <v>15821926.445757955</v>
      </c>
      <c r="AC32" s="25">
        <f t="shared" si="5"/>
        <v>0.74190783296248497</v>
      </c>
    </row>
    <row r="33" spans="1:29" s="8" customFormat="1" x14ac:dyDescent="0.25">
      <c r="A33" s="34">
        <v>30</v>
      </c>
      <c r="B33" s="23" t="s">
        <v>62</v>
      </c>
      <c r="C33" s="10" t="s">
        <v>63</v>
      </c>
      <c r="D33" s="4">
        <v>2</v>
      </c>
      <c r="E33" s="18">
        <v>1078.96</v>
      </c>
      <c r="F33" s="20">
        <v>0.39860000000000001</v>
      </c>
      <c r="G33" s="18">
        <f t="shared" si="0"/>
        <v>648.88654399999996</v>
      </c>
      <c r="H33" s="18">
        <v>1247.0699999999915</v>
      </c>
      <c r="I33" s="46">
        <v>0.3856</v>
      </c>
      <c r="J33" s="18">
        <f t="shared" si="1"/>
        <v>766.19980799999485</v>
      </c>
      <c r="K33" s="18">
        <v>1355.6299999999774</v>
      </c>
      <c r="L33" s="46">
        <v>0.31090000000000001</v>
      </c>
      <c r="M33" s="18">
        <f t="shared" si="6"/>
        <v>934.16463299998452</v>
      </c>
      <c r="N33" s="18">
        <f t="shared" si="2"/>
        <v>2349.2509849999792</v>
      </c>
      <c r="O33" s="5">
        <f t="shared" si="7"/>
        <v>6.3861606513932016E-3</v>
      </c>
      <c r="P33" s="11">
        <v>69722000</v>
      </c>
      <c r="Q33" s="6">
        <f t="shared" si="8"/>
        <v>17430500</v>
      </c>
      <c r="R33" s="7">
        <f t="shared" si="9"/>
        <v>13944400</v>
      </c>
      <c r="S33" s="7">
        <f t="shared" si="3"/>
        <v>3486100</v>
      </c>
      <c r="T33" s="4">
        <f t="shared" si="10"/>
        <v>9668350.1100850012</v>
      </c>
      <c r="U33" s="21">
        <v>1</v>
      </c>
      <c r="V33" s="21">
        <v>0</v>
      </c>
      <c r="W33" s="21">
        <v>1</v>
      </c>
      <c r="X33" s="21">
        <v>0</v>
      </c>
      <c r="Y33" s="21">
        <v>1</v>
      </c>
      <c r="Z33" s="21">
        <f t="shared" si="11"/>
        <v>3</v>
      </c>
      <c r="AA33" s="4">
        <f t="shared" si="12"/>
        <v>2091660.0000000002</v>
      </c>
      <c r="AB33" s="24">
        <f t="shared" si="4"/>
        <v>11760010.110085001</v>
      </c>
      <c r="AC33" s="25">
        <f t="shared" si="5"/>
        <v>0.67468002123203585</v>
      </c>
    </row>
    <row r="34" spans="1:29" s="8" customFormat="1" x14ac:dyDescent="0.25">
      <c r="A34" s="34">
        <v>31</v>
      </c>
      <c r="B34" s="23" t="s">
        <v>64</v>
      </c>
      <c r="C34" s="10" t="s">
        <v>65</v>
      </c>
      <c r="D34" s="4">
        <v>2</v>
      </c>
      <c r="E34" s="18">
        <v>4091.3199999999956</v>
      </c>
      <c r="F34" s="20">
        <v>0.10189999999999999</v>
      </c>
      <c r="G34" s="18">
        <f t="shared" si="0"/>
        <v>3674.4144919999962</v>
      </c>
      <c r="H34" s="18">
        <v>4033.4199999999942</v>
      </c>
      <c r="I34" s="46">
        <v>0.1217</v>
      </c>
      <c r="J34" s="18">
        <f t="shared" si="1"/>
        <v>3542.5527859999947</v>
      </c>
      <c r="K34" s="18">
        <v>4339.1599999999808</v>
      </c>
      <c r="L34" s="46">
        <v>0.12359999999999999</v>
      </c>
      <c r="M34" s="18">
        <f t="shared" si="6"/>
        <v>3802.8398239999833</v>
      </c>
      <c r="N34" s="18">
        <f t="shared" si="2"/>
        <v>11019.807101999973</v>
      </c>
      <c r="O34" s="5">
        <f t="shared" si="7"/>
        <v>2.9956040861566863E-2</v>
      </c>
      <c r="P34" s="11">
        <v>225470000</v>
      </c>
      <c r="Q34" s="6">
        <f t="shared" si="8"/>
        <v>56367500</v>
      </c>
      <c r="R34" s="7">
        <f t="shared" si="9"/>
        <v>45094000</v>
      </c>
      <c r="S34" s="7">
        <f t="shared" si="3"/>
        <v>11273500</v>
      </c>
      <c r="T34" s="4">
        <f t="shared" si="10"/>
        <v>45352052.159611143</v>
      </c>
      <c r="U34" s="21">
        <v>1</v>
      </c>
      <c r="V34" s="21">
        <v>0</v>
      </c>
      <c r="W34" s="21">
        <v>0</v>
      </c>
      <c r="X34" s="21">
        <v>1</v>
      </c>
      <c r="Y34" s="21">
        <v>0</v>
      </c>
      <c r="Z34" s="21">
        <f t="shared" si="11"/>
        <v>2</v>
      </c>
      <c r="AA34" s="4">
        <f t="shared" si="12"/>
        <v>4509400</v>
      </c>
      <c r="AB34" s="24">
        <f t="shared" si="4"/>
        <v>49861452.159611143</v>
      </c>
      <c r="AC34" s="25">
        <f t="shared" si="5"/>
        <v>0.88457803095065668</v>
      </c>
    </row>
    <row r="35" spans="1:29" s="8" customFormat="1" x14ac:dyDescent="0.25">
      <c r="A35" s="34">
        <v>32</v>
      </c>
      <c r="B35" s="23" t="s">
        <v>66</v>
      </c>
      <c r="C35" s="10" t="s">
        <v>67</v>
      </c>
      <c r="D35" s="4">
        <v>2</v>
      </c>
      <c r="E35" s="18">
        <v>1655.5000000000068</v>
      </c>
      <c r="F35" s="20">
        <v>0.24480000000000002</v>
      </c>
      <c r="G35" s="18">
        <f t="shared" si="0"/>
        <v>1250.233600000005</v>
      </c>
      <c r="H35" s="18">
        <v>2436.9599999999609</v>
      </c>
      <c r="I35" s="46">
        <v>0.37540000000000001</v>
      </c>
      <c r="J35" s="18">
        <f t="shared" si="1"/>
        <v>1522.1252159999758</v>
      </c>
      <c r="K35" s="18">
        <v>2415.2999999999583</v>
      </c>
      <c r="L35" s="46">
        <v>0.27949999999999997</v>
      </c>
      <c r="M35" s="18">
        <f t="shared" si="6"/>
        <v>1740.2236499999701</v>
      </c>
      <c r="N35" s="18">
        <f t="shared" si="2"/>
        <v>4512.5824659999507</v>
      </c>
      <c r="O35" s="5">
        <f t="shared" si="7"/>
        <v>1.2266921144032654E-2</v>
      </c>
      <c r="P35" s="11">
        <v>102329000</v>
      </c>
      <c r="Q35" s="6">
        <f t="shared" si="8"/>
        <v>25582250</v>
      </c>
      <c r="R35" s="7">
        <f t="shared" si="9"/>
        <v>20465800</v>
      </c>
      <c r="S35" s="7">
        <f t="shared" si="3"/>
        <v>5116450</v>
      </c>
      <c r="T35" s="4">
        <f t="shared" si="10"/>
        <v>18571547.893559214</v>
      </c>
      <c r="U35" s="21">
        <v>0</v>
      </c>
      <c r="V35" s="21">
        <v>1</v>
      </c>
      <c r="W35" s="21">
        <v>1</v>
      </c>
      <c r="X35" s="21">
        <v>0</v>
      </c>
      <c r="Y35" s="21">
        <v>1</v>
      </c>
      <c r="Z35" s="21">
        <f t="shared" si="11"/>
        <v>3</v>
      </c>
      <c r="AA35" s="4">
        <f t="shared" si="12"/>
        <v>3069870.0000000005</v>
      </c>
      <c r="AB35" s="24">
        <f t="shared" si="4"/>
        <v>21641417.893559214</v>
      </c>
      <c r="AC35" s="25">
        <f t="shared" si="5"/>
        <v>0.84595443690680894</v>
      </c>
    </row>
    <row r="36" spans="1:29" s="8" customFormat="1" x14ac:dyDescent="0.25">
      <c r="A36" s="34">
        <v>33</v>
      </c>
      <c r="B36" s="23" t="s">
        <v>68</v>
      </c>
      <c r="C36" s="56" t="s">
        <v>69</v>
      </c>
      <c r="D36" s="4">
        <v>2</v>
      </c>
      <c r="E36" s="18">
        <v>1199.2099999999994</v>
      </c>
      <c r="F36" s="20">
        <v>0.184</v>
      </c>
      <c r="G36" s="18">
        <f t="shared" ref="G36:G60" si="13">E36*(1-F36)</f>
        <v>978.5553599999995</v>
      </c>
      <c r="H36" s="18">
        <v>1378.4300000000035</v>
      </c>
      <c r="I36" s="46">
        <v>0.15670000000000001</v>
      </c>
      <c r="J36" s="18">
        <f t="shared" si="1"/>
        <v>1162.4300190000029</v>
      </c>
      <c r="K36" s="18">
        <v>1391.8699999999963</v>
      </c>
      <c r="L36" s="46">
        <v>7.4400000000000008E-2</v>
      </c>
      <c r="M36" s="18">
        <f t="shared" si="6"/>
        <v>1288.3148719999965</v>
      </c>
      <c r="N36" s="18">
        <f t="shared" ref="N36:N60" si="14">G36+J36+M36</f>
        <v>3429.3002509999988</v>
      </c>
      <c r="O36" s="5">
        <f t="shared" si="7"/>
        <v>9.3221467031753599E-3</v>
      </c>
      <c r="P36" s="11">
        <v>75869000</v>
      </c>
      <c r="Q36" s="6">
        <f t="shared" si="8"/>
        <v>18967250</v>
      </c>
      <c r="R36" s="7">
        <f t="shared" si="9"/>
        <v>15173800</v>
      </c>
      <c r="S36" s="7">
        <f t="shared" si="3"/>
        <v>3793450</v>
      </c>
      <c r="T36" s="4">
        <f t="shared" si="10"/>
        <v>14113296.395732129</v>
      </c>
      <c r="U36" s="21">
        <v>1</v>
      </c>
      <c r="V36" s="21">
        <v>1</v>
      </c>
      <c r="W36" s="21">
        <v>0</v>
      </c>
      <c r="X36" s="21">
        <v>0</v>
      </c>
      <c r="Y36" s="21">
        <v>0</v>
      </c>
      <c r="Z36" s="21">
        <f t="shared" si="11"/>
        <v>2</v>
      </c>
      <c r="AA36" s="4">
        <f t="shared" si="12"/>
        <v>1517380</v>
      </c>
      <c r="AB36" s="24">
        <f t="shared" ref="AB36:AB61" si="15">T36+AA36</f>
        <v>15630676.395732129</v>
      </c>
      <c r="AC36" s="25">
        <f t="shared" ref="AC36:AC60" si="16">AB36/Q36</f>
        <v>0.82408764558552916</v>
      </c>
    </row>
    <row r="37" spans="1:29" s="8" customFormat="1" x14ac:dyDescent="0.25">
      <c r="A37" s="34">
        <v>34</v>
      </c>
      <c r="B37" s="23" t="s">
        <v>70</v>
      </c>
      <c r="C37" s="56" t="s">
        <v>71</v>
      </c>
      <c r="D37" s="4">
        <v>2</v>
      </c>
      <c r="E37" s="18">
        <v>2445.3700000000176</v>
      </c>
      <c r="F37" s="20">
        <v>2.3199999999999998E-2</v>
      </c>
      <c r="G37" s="18">
        <f t="shared" si="13"/>
        <v>2388.6374160000173</v>
      </c>
      <c r="H37" s="18">
        <v>2460.3799999999874</v>
      </c>
      <c r="I37" s="46">
        <v>5.7500000000000002E-2</v>
      </c>
      <c r="J37" s="18">
        <f t="shared" si="1"/>
        <v>2318.9081499999879</v>
      </c>
      <c r="K37" s="18">
        <v>2335.5300000000152</v>
      </c>
      <c r="L37" s="46">
        <v>2.53E-2</v>
      </c>
      <c r="M37" s="18">
        <f t="shared" si="6"/>
        <v>2276.4410910000147</v>
      </c>
      <c r="N37" s="18">
        <f t="shared" si="14"/>
        <v>6983.9866570000195</v>
      </c>
      <c r="O37" s="5">
        <f t="shared" si="7"/>
        <v>1.8985140822996852E-2</v>
      </c>
      <c r="P37" s="11">
        <v>113443000</v>
      </c>
      <c r="Q37" s="6">
        <f t="shared" si="8"/>
        <v>28360750</v>
      </c>
      <c r="R37" s="7">
        <f t="shared" si="9"/>
        <v>22688600</v>
      </c>
      <c r="S37" s="7">
        <f t="shared" si="3"/>
        <v>5672150</v>
      </c>
      <c r="T37" s="4">
        <f t="shared" si="10"/>
        <v>28742619.922340445</v>
      </c>
      <c r="U37" s="21">
        <v>0</v>
      </c>
      <c r="V37" s="21">
        <v>1</v>
      </c>
      <c r="W37" s="21">
        <v>1</v>
      </c>
      <c r="X37" s="21">
        <v>1</v>
      </c>
      <c r="Y37" s="21">
        <v>1</v>
      </c>
      <c r="Z37" s="21">
        <f t="shared" si="11"/>
        <v>4</v>
      </c>
      <c r="AA37" s="4">
        <f t="shared" si="12"/>
        <v>4537720</v>
      </c>
      <c r="AB37" s="24">
        <f t="shared" si="15"/>
        <v>33280339.922340445</v>
      </c>
      <c r="AC37" s="25">
        <f t="shared" si="16"/>
        <v>1.1734647328558112</v>
      </c>
    </row>
    <row r="38" spans="1:29" s="8" customFormat="1" x14ac:dyDescent="0.25">
      <c r="A38" s="34">
        <v>35</v>
      </c>
      <c r="B38" s="23" t="s">
        <v>72</v>
      </c>
      <c r="C38" s="56" t="s">
        <v>73</v>
      </c>
      <c r="D38" s="4">
        <v>2</v>
      </c>
      <c r="E38" s="18">
        <v>1868.4500000000048</v>
      </c>
      <c r="F38" s="20">
        <v>0.114</v>
      </c>
      <c r="G38" s="18">
        <f t="shared" si="13"/>
        <v>1655.4467000000043</v>
      </c>
      <c r="H38" s="18">
        <v>1664.5400000000016</v>
      </c>
      <c r="I38" s="46">
        <v>0.13880000000000001</v>
      </c>
      <c r="J38" s="18">
        <f t="shared" si="1"/>
        <v>1433.5018480000012</v>
      </c>
      <c r="K38" s="18">
        <v>1789.9999999999973</v>
      </c>
      <c r="L38" s="46">
        <v>0.19</v>
      </c>
      <c r="M38" s="18">
        <f t="shared" si="6"/>
        <v>1449.8999999999978</v>
      </c>
      <c r="N38" s="18">
        <f t="shared" si="14"/>
        <v>4538.8485480000036</v>
      </c>
      <c r="O38" s="5">
        <f t="shared" si="7"/>
        <v>1.2338322378045549E-2</v>
      </c>
      <c r="P38" s="11">
        <v>84678000</v>
      </c>
      <c r="Q38" s="6">
        <f t="shared" si="8"/>
        <v>21169500</v>
      </c>
      <c r="R38" s="7">
        <f t="shared" si="9"/>
        <v>16935600</v>
      </c>
      <c r="S38" s="7">
        <f t="shared" si="3"/>
        <v>4233900</v>
      </c>
      <c r="T38" s="4">
        <f t="shared" si="10"/>
        <v>18679646.039912321</v>
      </c>
      <c r="U38" s="21">
        <v>0</v>
      </c>
      <c r="V38" s="21">
        <v>1</v>
      </c>
      <c r="W38" s="21">
        <v>0</v>
      </c>
      <c r="X38" s="21">
        <v>1</v>
      </c>
      <c r="Y38" s="21">
        <v>1</v>
      </c>
      <c r="Z38" s="21">
        <f t="shared" si="11"/>
        <v>3</v>
      </c>
      <c r="AA38" s="4">
        <f t="shared" si="12"/>
        <v>2540340.0000000005</v>
      </c>
      <c r="AB38" s="24">
        <f t="shared" si="15"/>
        <v>21219986.039912321</v>
      </c>
      <c r="AC38" s="25">
        <f t="shared" si="16"/>
        <v>1.0023848480083291</v>
      </c>
    </row>
    <row r="39" spans="1:29" s="8" customFormat="1" x14ac:dyDescent="0.25">
      <c r="A39" s="34">
        <v>36</v>
      </c>
      <c r="B39" s="23" t="s">
        <v>74</v>
      </c>
      <c r="C39" s="10" t="s">
        <v>75</v>
      </c>
      <c r="D39" s="4">
        <v>2</v>
      </c>
      <c r="E39" s="18">
        <v>1977.0100000000098</v>
      </c>
      <c r="F39" s="20">
        <v>0.32819999999999999</v>
      </c>
      <c r="G39" s="18">
        <f t="shared" si="13"/>
        <v>1328.1553180000064</v>
      </c>
      <c r="H39" s="18">
        <v>1746.4200000000083</v>
      </c>
      <c r="I39" s="46">
        <v>0.27200000000000002</v>
      </c>
      <c r="J39" s="18">
        <f t="shared" si="1"/>
        <v>1271.3937600000061</v>
      </c>
      <c r="K39" s="18">
        <v>1801.8900000000067</v>
      </c>
      <c r="L39" s="46">
        <v>0.2175</v>
      </c>
      <c r="M39" s="18">
        <f t="shared" si="6"/>
        <v>1409.9789250000051</v>
      </c>
      <c r="N39" s="18">
        <f t="shared" si="14"/>
        <v>4009.5280030000176</v>
      </c>
      <c r="O39" s="5">
        <f t="shared" si="7"/>
        <v>1.0899427148018457E-2</v>
      </c>
      <c r="P39" s="11">
        <v>123553000</v>
      </c>
      <c r="Q39" s="6">
        <f t="shared" si="8"/>
        <v>30888250</v>
      </c>
      <c r="R39" s="7">
        <f t="shared" si="9"/>
        <v>24710600</v>
      </c>
      <c r="S39" s="7">
        <f t="shared" si="3"/>
        <v>6177650</v>
      </c>
      <c r="T39" s="4">
        <f t="shared" si="10"/>
        <v>16501225.606251882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  <c r="Z39" s="21">
        <f t="shared" si="11"/>
        <v>3</v>
      </c>
      <c r="AA39" s="4">
        <f t="shared" si="12"/>
        <v>3706590.0000000005</v>
      </c>
      <c r="AB39" s="24">
        <f t="shared" si="15"/>
        <v>20207815.606251884</v>
      </c>
      <c r="AC39" s="25">
        <f t="shared" si="16"/>
        <v>0.6542233893552365</v>
      </c>
    </row>
    <row r="40" spans="1:29" s="8" customFormat="1" x14ac:dyDescent="0.25">
      <c r="A40" s="34">
        <v>37</v>
      </c>
      <c r="B40" s="23" t="s">
        <v>76</v>
      </c>
      <c r="C40" s="10" t="s">
        <v>77</v>
      </c>
      <c r="D40" s="4">
        <v>2</v>
      </c>
      <c r="E40" s="18">
        <v>2173.2100000000041</v>
      </c>
      <c r="F40" s="20">
        <v>0.19140000000000001</v>
      </c>
      <c r="G40" s="18">
        <f t="shared" si="13"/>
        <v>1757.2576060000033</v>
      </c>
      <c r="H40" s="18">
        <v>2645.7500000000032</v>
      </c>
      <c r="I40" s="46">
        <v>0.19570000000000001</v>
      </c>
      <c r="J40" s="18">
        <f t="shared" si="1"/>
        <v>2127.9767250000027</v>
      </c>
      <c r="K40" s="18">
        <v>3109.7900000000086</v>
      </c>
      <c r="L40" s="46">
        <v>0.21760000000000002</v>
      </c>
      <c r="M40" s="18">
        <f t="shared" si="6"/>
        <v>2433.0996960000066</v>
      </c>
      <c r="N40" s="18">
        <f t="shared" si="14"/>
        <v>6318.3340270000126</v>
      </c>
      <c r="O40" s="5">
        <f t="shared" si="7"/>
        <v>1.7175642961616801E-2</v>
      </c>
      <c r="P40" s="11">
        <v>122886000</v>
      </c>
      <c r="Q40" s="6">
        <f t="shared" si="8"/>
        <v>30721500</v>
      </c>
      <c r="R40" s="7">
        <f t="shared" si="9"/>
        <v>24577200</v>
      </c>
      <c r="S40" s="7">
        <f t="shared" si="3"/>
        <v>6144300</v>
      </c>
      <c r="T40" s="4">
        <f t="shared" si="10"/>
        <v>26003124.347099047</v>
      </c>
      <c r="U40" s="21">
        <v>1</v>
      </c>
      <c r="V40" s="21">
        <v>1</v>
      </c>
      <c r="W40" s="21">
        <v>1</v>
      </c>
      <c r="X40" s="21">
        <v>0</v>
      </c>
      <c r="Y40" s="21">
        <v>1</v>
      </c>
      <c r="Z40" s="21">
        <f t="shared" si="11"/>
        <v>4</v>
      </c>
      <c r="AA40" s="4">
        <f t="shared" si="12"/>
        <v>4915440</v>
      </c>
      <c r="AB40" s="24">
        <f t="shared" si="15"/>
        <v>30918564.347099047</v>
      </c>
      <c r="AC40" s="25">
        <f t="shared" si="16"/>
        <v>1.0064145418387465</v>
      </c>
    </row>
    <row r="41" spans="1:29" s="8" customFormat="1" x14ac:dyDescent="0.25">
      <c r="A41" s="34">
        <v>38</v>
      </c>
      <c r="B41" s="23" t="s">
        <v>78</v>
      </c>
      <c r="C41" s="56" t="s">
        <v>79</v>
      </c>
      <c r="D41" s="4">
        <v>2</v>
      </c>
      <c r="E41" s="18">
        <v>1882.6999999999443</v>
      </c>
      <c r="F41" s="20">
        <v>0.09</v>
      </c>
      <c r="G41" s="18">
        <f t="shared" si="13"/>
        <v>1713.2569999999494</v>
      </c>
      <c r="H41" s="18">
        <v>1909.079999999949</v>
      </c>
      <c r="I41" s="46">
        <v>0.12</v>
      </c>
      <c r="J41" s="18">
        <f t="shared" si="1"/>
        <v>1679.9903999999551</v>
      </c>
      <c r="K41" s="18">
        <v>2080.4999999999463</v>
      </c>
      <c r="L41" s="46">
        <v>0.04</v>
      </c>
      <c r="M41" s="18">
        <f t="shared" si="6"/>
        <v>1997.2799999999484</v>
      </c>
      <c r="N41" s="18">
        <f t="shared" si="14"/>
        <v>5390.5273999998535</v>
      </c>
      <c r="O41" s="5">
        <f t="shared" si="7"/>
        <v>1.4653510498426489E-2</v>
      </c>
      <c r="P41" s="11">
        <v>115933000</v>
      </c>
      <c r="Q41" s="6">
        <f t="shared" si="8"/>
        <v>28983250</v>
      </c>
      <c r="R41" s="7">
        <f t="shared" si="9"/>
        <v>23186600</v>
      </c>
      <c r="S41" s="7">
        <f t="shared" si="3"/>
        <v>5796650</v>
      </c>
      <c r="T41" s="4">
        <f t="shared" si="10"/>
        <v>22184733.140041765</v>
      </c>
      <c r="U41" s="21">
        <v>0</v>
      </c>
      <c r="V41" s="21">
        <v>1</v>
      </c>
      <c r="W41" s="21">
        <v>0</v>
      </c>
      <c r="X41" s="21">
        <v>0</v>
      </c>
      <c r="Y41" s="21">
        <v>1</v>
      </c>
      <c r="Z41" s="21">
        <f t="shared" si="11"/>
        <v>2</v>
      </c>
      <c r="AA41" s="4">
        <f t="shared" si="12"/>
        <v>2318660</v>
      </c>
      <c r="AB41" s="24">
        <f t="shared" si="15"/>
        <v>24503393.140041765</v>
      </c>
      <c r="AC41" s="25">
        <f t="shared" si="16"/>
        <v>0.84543290141863892</v>
      </c>
    </row>
    <row r="42" spans="1:29" s="8" customFormat="1" x14ac:dyDescent="0.25">
      <c r="A42" s="34">
        <v>39</v>
      </c>
      <c r="B42" s="23" t="s">
        <v>80</v>
      </c>
      <c r="C42" s="10" t="s">
        <v>153</v>
      </c>
      <c r="D42" s="4">
        <v>3</v>
      </c>
      <c r="E42" s="18">
        <v>7431.4299999999212</v>
      </c>
      <c r="F42" s="20">
        <v>2.6099999999999998E-2</v>
      </c>
      <c r="G42" s="18">
        <f t="shared" si="13"/>
        <v>7237.4696769999227</v>
      </c>
      <c r="H42" s="18">
        <v>7872.9299999998948</v>
      </c>
      <c r="I42" s="46">
        <v>3.0999999999999999E-3</v>
      </c>
      <c r="J42" s="18">
        <f t="shared" si="1"/>
        <v>7848.5239169998949</v>
      </c>
      <c r="K42" s="18">
        <v>9191.6499999998978</v>
      </c>
      <c r="L42" s="46">
        <v>9.7999999999999997E-3</v>
      </c>
      <c r="M42" s="18">
        <f t="shared" si="6"/>
        <v>9101.5718299998989</v>
      </c>
      <c r="N42" s="18">
        <f t="shared" si="14"/>
        <v>24187.565423999717</v>
      </c>
      <c r="O42" s="5">
        <f t="shared" si="7"/>
        <v>6.5751032797267114E-2</v>
      </c>
      <c r="P42" s="11">
        <v>423916000</v>
      </c>
      <c r="Q42" s="6">
        <f t="shared" si="8"/>
        <v>105979000</v>
      </c>
      <c r="R42" s="7">
        <f t="shared" si="9"/>
        <v>84783200</v>
      </c>
      <c r="S42" s="7">
        <f t="shared" si="3"/>
        <v>21195800</v>
      </c>
      <c r="T42" s="4">
        <f t="shared" si="10"/>
        <v>99544004.588261515</v>
      </c>
      <c r="U42" s="21">
        <v>0</v>
      </c>
      <c r="V42" s="21">
        <v>1</v>
      </c>
      <c r="W42" s="21">
        <v>1</v>
      </c>
      <c r="X42" s="21">
        <v>1</v>
      </c>
      <c r="Y42" s="21">
        <v>1</v>
      </c>
      <c r="Z42" s="21">
        <f t="shared" si="11"/>
        <v>4</v>
      </c>
      <c r="AA42" s="4">
        <f t="shared" si="12"/>
        <v>16956640</v>
      </c>
      <c r="AB42" s="24">
        <f t="shared" si="15"/>
        <v>116500644.58826151</v>
      </c>
      <c r="AC42" s="25">
        <f t="shared" si="16"/>
        <v>1.0992804667741864</v>
      </c>
    </row>
    <row r="43" spans="1:29" s="8" customFormat="1" x14ac:dyDescent="0.25">
      <c r="A43" s="34">
        <v>40</v>
      </c>
      <c r="B43" s="23" t="s">
        <v>81</v>
      </c>
      <c r="C43" s="57" t="s">
        <v>150</v>
      </c>
      <c r="D43" s="4">
        <v>3</v>
      </c>
      <c r="E43" s="18">
        <v>10633.999999999316</v>
      </c>
      <c r="F43" s="20">
        <v>2.7999999999999997E-2</v>
      </c>
      <c r="G43" s="18">
        <f t="shared" si="13"/>
        <v>10336.247999999336</v>
      </c>
      <c r="H43" s="18">
        <v>10405.659999999249</v>
      </c>
      <c r="I43" s="46">
        <v>1.7600000000000001E-2</v>
      </c>
      <c r="J43" s="18">
        <f t="shared" si="1"/>
        <v>10222.520383999263</v>
      </c>
      <c r="K43" s="18">
        <v>10082.859999999235</v>
      </c>
      <c r="L43" s="46">
        <v>1.47E-2</v>
      </c>
      <c r="M43" s="18">
        <f t="shared" si="6"/>
        <v>9934.6419579992453</v>
      </c>
      <c r="N43" s="18">
        <f t="shared" si="14"/>
        <v>30493.410341997842</v>
      </c>
      <c r="O43" s="5">
        <f t="shared" si="7"/>
        <v>8.2892725594772856E-2</v>
      </c>
      <c r="P43" s="11">
        <v>437467000</v>
      </c>
      <c r="Q43" s="6">
        <f t="shared" si="8"/>
        <v>109366750</v>
      </c>
      <c r="R43" s="7">
        <f t="shared" si="9"/>
        <v>87493400</v>
      </c>
      <c r="S43" s="7">
        <f t="shared" si="3"/>
        <v>21873350</v>
      </c>
      <c r="T43" s="4">
        <f t="shared" si="10"/>
        <v>125495729.9664278</v>
      </c>
      <c r="U43" s="21">
        <v>0</v>
      </c>
      <c r="V43" s="21">
        <v>1</v>
      </c>
      <c r="W43" s="21">
        <v>1</v>
      </c>
      <c r="X43" s="21">
        <v>1</v>
      </c>
      <c r="Y43" s="21">
        <v>1</v>
      </c>
      <c r="Z43" s="21">
        <f t="shared" si="11"/>
        <v>4</v>
      </c>
      <c r="AA43" s="4">
        <f t="shared" si="12"/>
        <v>17498680</v>
      </c>
      <c r="AB43" s="24">
        <f t="shared" si="15"/>
        <v>142994409.9664278</v>
      </c>
      <c r="AC43" s="25">
        <f t="shared" si="16"/>
        <v>1.3074760836033603</v>
      </c>
    </row>
    <row r="44" spans="1:29" s="8" customFormat="1" x14ac:dyDescent="0.25">
      <c r="A44" s="34">
        <v>41</v>
      </c>
      <c r="B44" s="23" t="s">
        <v>82</v>
      </c>
      <c r="C44" s="10" t="s">
        <v>154</v>
      </c>
      <c r="D44" s="4">
        <v>3</v>
      </c>
      <c r="E44" s="18">
        <v>2955.2299999999814</v>
      </c>
      <c r="F44" s="20">
        <v>0.05</v>
      </c>
      <c r="G44" s="18">
        <f t="shared" si="13"/>
        <v>2807.4684999999822</v>
      </c>
      <c r="H44" s="18">
        <v>3087.6499999999755</v>
      </c>
      <c r="I44" s="46">
        <v>2.8500000000000001E-2</v>
      </c>
      <c r="J44" s="18">
        <f t="shared" si="1"/>
        <v>2999.6519749999761</v>
      </c>
      <c r="K44" s="18">
        <v>3716.8699999999553</v>
      </c>
      <c r="L44" s="46">
        <v>4.7899999999999998E-2</v>
      </c>
      <c r="M44" s="18">
        <f t="shared" si="6"/>
        <v>3538.8319269999574</v>
      </c>
      <c r="N44" s="18">
        <f t="shared" si="14"/>
        <v>9345.9524019999153</v>
      </c>
      <c r="O44" s="5">
        <f t="shared" si="7"/>
        <v>2.5405865044022174E-2</v>
      </c>
      <c r="P44" s="11">
        <v>142809000</v>
      </c>
      <c r="Q44" s="6">
        <f t="shared" si="8"/>
        <v>35702250</v>
      </c>
      <c r="R44" s="7">
        <f t="shared" si="9"/>
        <v>28561800</v>
      </c>
      <c r="S44" s="7">
        <f t="shared" si="3"/>
        <v>7140450</v>
      </c>
      <c r="T44" s="4">
        <f t="shared" si="10"/>
        <v>38463297.668778397</v>
      </c>
      <c r="U44" s="21">
        <v>0</v>
      </c>
      <c r="V44" s="21">
        <v>1</v>
      </c>
      <c r="W44" s="21">
        <v>1</v>
      </c>
      <c r="X44" s="21">
        <v>0</v>
      </c>
      <c r="Y44" s="21">
        <v>0</v>
      </c>
      <c r="Z44" s="21">
        <f t="shared" si="11"/>
        <v>2</v>
      </c>
      <c r="AA44" s="4">
        <f t="shared" si="12"/>
        <v>2856180</v>
      </c>
      <c r="AB44" s="24">
        <f t="shared" si="15"/>
        <v>41319477.668778397</v>
      </c>
      <c r="AC44" s="25">
        <f t="shared" si="16"/>
        <v>1.1573353967545015</v>
      </c>
    </row>
    <row r="45" spans="1:29" s="8" customFormat="1" x14ac:dyDescent="0.25">
      <c r="A45" s="34">
        <v>42</v>
      </c>
      <c r="B45" s="23" t="s">
        <v>83</v>
      </c>
      <c r="C45" s="56" t="s">
        <v>133</v>
      </c>
      <c r="D45" s="4">
        <v>3</v>
      </c>
      <c r="E45" s="18">
        <v>1937.8300000000072</v>
      </c>
      <c r="F45" s="20">
        <v>0</v>
      </c>
      <c r="G45" s="18">
        <f t="shared" si="13"/>
        <v>1937.8300000000072</v>
      </c>
      <c r="H45" s="18">
        <v>2159.9499999999966</v>
      </c>
      <c r="I45" s="46">
        <v>0</v>
      </c>
      <c r="J45" s="18">
        <f t="shared" si="1"/>
        <v>2159.9499999999966</v>
      </c>
      <c r="K45" s="18">
        <v>4272.6699999999801</v>
      </c>
      <c r="L45" s="46">
        <v>0</v>
      </c>
      <c r="M45" s="18">
        <f t="shared" si="6"/>
        <v>4272.6699999999801</v>
      </c>
      <c r="N45" s="18">
        <f t="shared" si="14"/>
        <v>8370.4499999999844</v>
      </c>
      <c r="O45" s="5">
        <f t="shared" si="7"/>
        <v>2.2754077263675E-2</v>
      </c>
      <c r="P45" s="11">
        <v>140916000</v>
      </c>
      <c r="Q45" s="6">
        <f t="shared" si="8"/>
        <v>35229000</v>
      </c>
      <c r="R45" s="7">
        <f t="shared" si="9"/>
        <v>28183200</v>
      </c>
      <c r="S45" s="7">
        <f t="shared" si="3"/>
        <v>7045800</v>
      </c>
      <c r="T45" s="4">
        <f t="shared" si="10"/>
        <v>34448614.343759254</v>
      </c>
      <c r="U45" s="21">
        <v>1</v>
      </c>
      <c r="V45" s="21">
        <v>0</v>
      </c>
      <c r="W45" s="21">
        <v>1</v>
      </c>
      <c r="X45" s="21">
        <v>0</v>
      </c>
      <c r="Y45" s="21">
        <v>0</v>
      </c>
      <c r="Z45" s="21">
        <f t="shared" si="11"/>
        <v>2</v>
      </c>
      <c r="AA45" s="4">
        <f t="shared" si="12"/>
        <v>2818320</v>
      </c>
      <c r="AB45" s="24">
        <f t="shared" si="15"/>
        <v>37266934.343759254</v>
      </c>
      <c r="AC45" s="25">
        <f t="shared" si="16"/>
        <v>1.0578482030077281</v>
      </c>
    </row>
    <row r="46" spans="1:29" s="8" customFormat="1" x14ac:dyDescent="0.25">
      <c r="A46" s="34">
        <v>43</v>
      </c>
      <c r="B46" s="23" t="s">
        <v>84</v>
      </c>
      <c r="C46" s="10" t="s">
        <v>134</v>
      </c>
      <c r="D46" s="4">
        <v>3</v>
      </c>
      <c r="E46" s="18">
        <v>3673.9299999999698</v>
      </c>
      <c r="F46" s="20">
        <v>0</v>
      </c>
      <c r="G46" s="18">
        <f t="shared" si="13"/>
        <v>3673.9299999999698</v>
      </c>
      <c r="H46" s="18">
        <v>3738.7699999999541</v>
      </c>
      <c r="I46" s="46">
        <v>0</v>
      </c>
      <c r="J46" s="18">
        <f t="shared" si="1"/>
        <v>3738.7699999999541</v>
      </c>
      <c r="K46" s="18">
        <v>3383.2499999999518</v>
      </c>
      <c r="L46" s="46">
        <v>0.05</v>
      </c>
      <c r="M46" s="18">
        <f t="shared" si="6"/>
        <v>3214.0874999999542</v>
      </c>
      <c r="N46" s="18">
        <f t="shared" si="14"/>
        <v>10626.787499999878</v>
      </c>
      <c r="O46" s="5">
        <f t="shared" si="7"/>
        <v>2.8887663607052593E-2</v>
      </c>
      <c r="P46" s="11">
        <v>172400000</v>
      </c>
      <c r="Q46" s="6">
        <f t="shared" si="8"/>
        <v>43100000</v>
      </c>
      <c r="R46" s="7">
        <f t="shared" si="9"/>
        <v>34480000</v>
      </c>
      <c r="S46" s="7">
        <f t="shared" si="3"/>
        <v>8620000</v>
      </c>
      <c r="T46" s="4">
        <f t="shared" si="10"/>
        <v>43734578.702528305</v>
      </c>
      <c r="U46" s="21">
        <v>1</v>
      </c>
      <c r="V46" s="21">
        <v>1</v>
      </c>
      <c r="W46" s="21">
        <v>1</v>
      </c>
      <c r="X46" s="21">
        <v>0</v>
      </c>
      <c r="Y46" s="21">
        <v>1</v>
      </c>
      <c r="Z46" s="21">
        <f t="shared" si="11"/>
        <v>4</v>
      </c>
      <c r="AA46" s="4">
        <f t="shared" si="12"/>
        <v>6896000</v>
      </c>
      <c r="AB46" s="24">
        <f t="shared" si="15"/>
        <v>50630578.702528305</v>
      </c>
      <c r="AC46" s="25">
        <f t="shared" si="16"/>
        <v>1.1747234037709584</v>
      </c>
    </row>
    <row r="47" spans="1:29" s="8" customFormat="1" x14ac:dyDescent="0.25">
      <c r="A47" s="34">
        <v>44</v>
      </c>
      <c r="B47" s="23" t="s">
        <v>85</v>
      </c>
      <c r="C47" t="s">
        <v>151</v>
      </c>
      <c r="D47" s="4">
        <v>3</v>
      </c>
      <c r="E47" s="18">
        <v>16248.279999999953</v>
      </c>
      <c r="F47" s="20">
        <v>0.1794</v>
      </c>
      <c r="G47" s="18">
        <f t="shared" si="13"/>
        <v>13333.338567999961</v>
      </c>
      <c r="H47" s="18">
        <v>15003.419999999758</v>
      </c>
      <c r="I47" s="46">
        <v>0.18100000000000002</v>
      </c>
      <c r="J47" s="18">
        <f t="shared" si="1"/>
        <v>12287.800979999802</v>
      </c>
      <c r="K47" s="18">
        <v>13955.229999999845</v>
      </c>
      <c r="L47" s="46">
        <v>0.16800000000000001</v>
      </c>
      <c r="M47" s="18">
        <f t="shared" si="6"/>
        <v>11610.751359999871</v>
      </c>
      <c r="N47" s="18">
        <f t="shared" si="14"/>
        <v>37231.890907999637</v>
      </c>
      <c r="O47" s="5">
        <f t="shared" si="7"/>
        <v>0.10121048717731353</v>
      </c>
      <c r="P47" s="11">
        <v>1058795000</v>
      </c>
      <c r="Q47" s="6">
        <f t="shared" si="8"/>
        <v>264698750</v>
      </c>
      <c r="R47" s="7">
        <f t="shared" si="9"/>
        <v>211759000</v>
      </c>
      <c r="S47" s="7">
        <f t="shared" si="3"/>
        <v>52939750</v>
      </c>
      <c r="T47" s="4">
        <f t="shared" si="10"/>
        <v>153227968.76853675</v>
      </c>
      <c r="U47" s="21">
        <v>1</v>
      </c>
      <c r="V47" s="21">
        <v>1</v>
      </c>
      <c r="W47" s="21">
        <v>0</v>
      </c>
      <c r="X47" s="21">
        <v>1</v>
      </c>
      <c r="Y47" s="21">
        <v>0</v>
      </c>
      <c r="Z47" s="21">
        <f t="shared" si="11"/>
        <v>3</v>
      </c>
      <c r="AA47" s="4">
        <f t="shared" si="12"/>
        <v>31763850.000000004</v>
      </c>
      <c r="AB47" s="24">
        <f t="shared" si="15"/>
        <v>184991818.76853675</v>
      </c>
      <c r="AC47" s="25">
        <f t="shared" si="16"/>
        <v>0.69887681286192982</v>
      </c>
    </row>
    <row r="48" spans="1:29" s="8" customFormat="1" x14ac:dyDescent="0.25">
      <c r="A48" s="34">
        <v>45</v>
      </c>
      <c r="B48" s="23" t="s">
        <v>86</v>
      </c>
      <c r="C48" s="10" t="s">
        <v>152</v>
      </c>
      <c r="D48" s="4">
        <v>3</v>
      </c>
      <c r="E48" s="18">
        <v>3984.699999999988</v>
      </c>
      <c r="F48" s="20">
        <v>0.14699999999999999</v>
      </c>
      <c r="G48" s="18">
        <f t="shared" si="13"/>
        <v>3398.9490999999898</v>
      </c>
      <c r="H48" s="18">
        <v>8455.2799999999625</v>
      </c>
      <c r="I48" s="46">
        <v>0.18090000000000001</v>
      </c>
      <c r="J48" s="18">
        <f t="shared" si="1"/>
        <v>6925.7198479999688</v>
      </c>
      <c r="K48" s="18">
        <v>7797.4899999999607</v>
      </c>
      <c r="L48" s="46">
        <v>0.1419</v>
      </c>
      <c r="M48" s="18">
        <f t="shared" si="6"/>
        <v>6691.0261689999661</v>
      </c>
      <c r="N48" s="18">
        <f t="shared" si="14"/>
        <v>17015.695116999923</v>
      </c>
      <c r="O48" s="5">
        <f t="shared" si="7"/>
        <v>4.6255152517171043E-2</v>
      </c>
      <c r="P48" s="11">
        <v>351448000</v>
      </c>
      <c r="Q48" s="6">
        <f t="shared" si="8"/>
        <v>87862000</v>
      </c>
      <c r="R48" s="7">
        <f t="shared" si="9"/>
        <v>70289600</v>
      </c>
      <c r="S48" s="7">
        <f t="shared" si="3"/>
        <v>17572400</v>
      </c>
      <c r="T48" s="4">
        <f t="shared" si="10"/>
        <v>70028148.890026093</v>
      </c>
      <c r="U48" s="21">
        <v>0</v>
      </c>
      <c r="V48" s="21">
        <v>1</v>
      </c>
      <c r="W48" s="21">
        <v>1</v>
      </c>
      <c r="X48" s="21">
        <v>0</v>
      </c>
      <c r="Y48" s="21">
        <v>0</v>
      </c>
      <c r="Z48" s="21">
        <f t="shared" si="11"/>
        <v>2</v>
      </c>
      <c r="AA48" s="4">
        <f t="shared" si="12"/>
        <v>7028960</v>
      </c>
      <c r="AB48" s="24">
        <f t="shared" si="15"/>
        <v>77057108.890026093</v>
      </c>
      <c r="AC48" s="25">
        <f t="shared" si="16"/>
        <v>0.87702429821795647</v>
      </c>
    </row>
    <row r="49" spans="1:29" s="8" customFormat="1" x14ac:dyDescent="0.25">
      <c r="A49" s="34">
        <v>46</v>
      </c>
      <c r="B49" s="23" t="s">
        <v>87</v>
      </c>
      <c r="C49" s="10" t="s">
        <v>155</v>
      </c>
      <c r="D49" s="4">
        <v>3</v>
      </c>
      <c r="E49" s="18">
        <v>4240.860000000037</v>
      </c>
      <c r="F49" s="20">
        <v>0.1061</v>
      </c>
      <c r="G49" s="18">
        <f t="shared" si="13"/>
        <v>3790.9047540000333</v>
      </c>
      <c r="H49" s="18">
        <v>3794.5600000000413</v>
      </c>
      <c r="I49" s="46">
        <v>0.1363</v>
      </c>
      <c r="J49" s="18">
        <f t="shared" si="1"/>
        <v>3277.361472000036</v>
      </c>
      <c r="K49" s="18">
        <v>3196.5200000000373</v>
      </c>
      <c r="L49" s="46">
        <v>5.4299999999999994E-2</v>
      </c>
      <c r="M49" s="18">
        <f t="shared" si="6"/>
        <v>3022.9489640000352</v>
      </c>
      <c r="N49" s="18">
        <f t="shared" si="14"/>
        <v>10091.215190000104</v>
      </c>
      <c r="O49" s="5">
        <f t="shared" si="7"/>
        <v>2.7431773694082586E-2</v>
      </c>
      <c r="P49" s="11">
        <v>135951000</v>
      </c>
      <c r="Q49" s="6">
        <f t="shared" si="8"/>
        <v>33987750</v>
      </c>
      <c r="R49" s="7">
        <f t="shared" si="9"/>
        <v>27190200</v>
      </c>
      <c r="S49" s="7">
        <f t="shared" si="3"/>
        <v>6797550</v>
      </c>
      <c r="T49" s="4">
        <f t="shared" si="10"/>
        <v>41530429.109569915</v>
      </c>
      <c r="U49" s="21">
        <v>0</v>
      </c>
      <c r="V49" s="21">
        <v>1</v>
      </c>
      <c r="W49" s="21">
        <v>0</v>
      </c>
      <c r="X49" s="21">
        <v>1</v>
      </c>
      <c r="Y49" s="21">
        <v>0</v>
      </c>
      <c r="Z49" s="21">
        <f t="shared" si="11"/>
        <v>2</v>
      </c>
      <c r="AA49" s="4">
        <f t="shared" si="12"/>
        <v>2719020</v>
      </c>
      <c r="AB49" s="24">
        <f t="shared" si="15"/>
        <v>44249449.109569915</v>
      </c>
      <c r="AC49" s="25">
        <f t="shared" si="16"/>
        <v>1.3019234609401891</v>
      </c>
    </row>
    <row r="50" spans="1:29" s="8" customFormat="1" x14ac:dyDescent="0.25">
      <c r="A50" s="34">
        <v>47</v>
      </c>
      <c r="B50" s="23" t="s">
        <v>88</v>
      </c>
      <c r="C50" s="10" t="s">
        <v>129</v>
      </c>
      <c r="D50" s="4">
        <v>4</v>
      </c>
      <c r="E50" s="18">
        <v>2850.0599999999949</v>
      </c>
      <c r="F50" s="20">
        <v>0</v>
      </c>
      <c r="G50" s="18">
        <f t="shared" si="13"/>
        <v>2850.0599999999949</v>
      </c>
      <c r="H50" s="18">
        <v>2833.779999999992</v>
      </c>
      <c r="I50" s="46">
        <v>0</v>
      </c>
      <c r="J50" s="18">
        <f t="shared" si="1"/>
        <v>2833.779999999992</v>
      </c>
      <c r="K50" s="18">
        <v>2905.3799999999983</v>
      </c>
      <c r="L50" s="46">
        <v>0</v>
      </c>
      <c r="M50" s="18">
        <f t="shared" si="6"/>
        <v>2905.3799999999983</v>
      </c>
      <c r="N50" s="18">
        <f t="shared" si="14"/>
        <v>8589.2199999999866</v>
      </c>
      <c r="O50" s="5">
        <f t="shared" si="7"/>
        <v>2.334877760630583E-2</v>
      </c>
      <c r="P50" s="11">
        <v>121743000</v>
      </c>
      <c r="Q50" s="6">
        <f t="shared" si="8"/>
        <v>30435750</v>
      </c>
      <c r="R50" s="7">
        <f t="shared" si="9"/>
        <v>24348600</v>
      </c>
      <c r="S50" s="7">
        <f t="shared" si="3"/>
        <v>6087150</v>
      </c>
      <c r="T50" s="4">
        <f t="shared" si="10"/>
        <v>35348962.994068891</v>
      </c>
      <c r="U50" s="21">
        <v>1</v>
      </c>
      <c r="V50" s="21">
        <v>1</v>
      </c>
      <c r="W50" s="21">
        <v>1</v>
      </c>
      <c r="X50" s="21">
        <v>0</v>
      </c>
      <c r="Y50" s="21">
        <v>1</v>
      </c>
      <c r="Z50" s="21">
        <f t="shared" si="11"/>
        <v>4</v>
      </c>
      <c r="AA50" s="4">
        <f t="shared" si="12"/>
        <v>4869720</v>
      </c>
      <c r="AB50" s="24">
        <f t="shared" si="15"/>
        <v>40218682.994068891</v>
      </c>
      <c r="AC50" s="25">
        <f t="shared" si="16"/>
        <v>1.3214290100972998</v>
      </c>
    </row>
    <row r="51" spans="1:29" s="8" customFormat="1" x14ac:dyDescent="0.25">
      <c r="A51" s="34">
        <v>48</v>
      </c>
      <c r="B51" s="23" t="s">
        <v>89</v>
      </c>
      <c r="C51" s="10" t="s">
        <v>125</v>
      </c>
      <c r="D51" s="4">
        <v>4</v>
      </c>
      <c r="E51" s="18">
        <v>2038.4300000000055</v>
      </c>
      <c r="F51" s="20">
        <v>9.7999999999999997E-3</v>
      </c>
      <c r="G51" s="18">
        <f t="shared" si="13"/>
        <v>2018.4533860000054</v>
      </c>
      <c r="H51" s="18">
        <v>1306.1300000000022</v>
      </c>
      <c r="I51" s="46">
        <v>8.199999999999999E-3</v>
      </c>
      <c r="J51" s="18">
        <f t="shared" si="1"/>
        <v>1295.4197340000021</v>
      </c>
      <c r="K51" s="18">
        <v>1917.4500000000039</v>
      </c>
      <c r="L51" s="46">
        <v>0</v>
      </c>
      <c r="M51" s="18">
        <f t="shared" si="6"/>
        <v>1917.4500000000039</v>
      </c>
      <c r="N51" s="18">
        <f t="shared" si="14"/>
        <v>5231.3231200000118</v>
      </c>
      <c r="O51" s="5">
        <f t="shared" si="7"/>
        <v>1.4220732513034526E-2</v>
      </c>
      <c r="P51" s="11">
        <v>105644000</v>
      </c>
      <c r="Q51" s="6">
        <f t="shared" si="8"/>
        <v>26411000</v>
      </c>
      <c r="R51" s="7">
        <f t="shared" si="9"/>
        <v>21128800</v>
      </c>
      <c r="S51" s="7">
        <f t="shared" si="3"/>
        <v>5282200</v>
      </c>
      <c r="T51" s="4">
        <f t="shared" si="10"/>
        <v>21529527.405154105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f t="shared" si="11"/>
        <v>5</v>
      </c>
      <c r="AA51" s="4">
        <f t="shared" si="12"/>
        <v>5282200</v>
      </c>
      <c r="AB51" s="24">
        <f t="shared" si="15"/>
        <v>26811727.405154105</v>
      </c>
      <c r="AC51" s="25">
        <f t="shared" si="16"/>
        <v>1.0151727463993829</v>
      </c>
    </row>
    <row r="52" spans="1:29" s="8" customFormat="1" x14ac:dyDescent="0.25">
      <c r="A52" s="34">
        <v>49</v>
      </c>
      <c r="B52" s="23" t="s">
        <v>90</v>
      </c>
      <c r="C52" s="10" t="s">
        <v>91</v>
      </c>
      <c r="D52" s="4">
        <v>5</v>
      </c>
      <c r="E52" s="18">
        <v>8520.5799999996525</v>
      </c>
      <c r="F52" s="20">
        <v>0.16760000000000003</v>
      </c>
      <c r="G52" s="18">
        <f t="shared" si="13"/>
        <v>7092.5307919997113</v>
      </c>
      <c r="H52" s="18">
        <v>7417.9299999997147</v>
      </c>
      <c r="I52" s="46">
        <v>0.14180000000000001</v>
      </c>
      <c r="J52" s="18">
        <f t="shared" si="1"/>
        <v>6366.0675259997552</v>
      </c>
      <c r="K52" s="18">
        <v>7850.1199999996752</v>
      </c>
      <c r="L52" s="46">
        <v>0.1447</v>
      </c>
      <c r="M52" s="18">
        <f t="shared" si="6"/>
        <v>6714.2076359997218</v>
      </c>
      <c r="N52" s="18">
        <f t="shared" si="14"/>
        <v>20172.805953999188</v>
      </c>
      <c r="O52" s="5">
        <f t="shared" si="7"/>
        <v>5.4837384525613486E-2</v>
      </c>
      <c r="P52" s="11">
        <v>205630000</v>
      </c>
      <c r="Q52" s="6">
        <f t="shared" si="8"/>
        <v>51407500</v>
      </c>
      <c r="R52" s="7">
        <f t="shared" si="9"/>
        <v>41126000</v>
      </c>
      <c r="S52" s="7">
        <f t="shared" si="3"/>
        <v>10281500</v>
      </c>
      <c r="T52" s="4">
        <f t="shared" si="10"/>
        <v>83021248.862463757</v>
      </c>
      <c r="U52" s="21">
        <v>1</v>
      </c>
      <c r="V52" s="21">
        <v>0</v>
      </c>
      <c r="W52" s="21">
        <v>1</v>
      </c>
      <c r="X52" s="21">
        <v>0</v>
      </c>
      <c r="Y52" s="21">
        <v>0</v>
      </c>
      <c r="Z52" s="21">
        <f t="shared" si="11"/>
        <v>2</v>
      </c>
      <c r="AA52" s="4">
        <f t="shared" si="12"/>
        <v>4112600</v>
      </c>
      <c r="AB52" s="24">
        <f t="shared" si="15"/>
        <v>87133848.862463757</v>
      </c>
      <c r="AC52" s="25">
        <f t="shared" si="16"/>
        <v>1.6949637477501096</v>
      </c>
    </row>
    <row r="53" spans="1:29" s="8" customFormat="1" x14ac:dyDescent="0.25">
      <c r="A53" s="34">
        <v>50</v>
      </c>
      <c r="B53" s="23" t="s">
        <v>92</v>
      </c>
      <c r="C53" s="10" t="s">
        <v>123</v>
      </c>
      <c r="D53" s="4">
        <v>5</v>
      </c>
      <c r="E53" s="18">
        <v>5529.9999999999618</v>
      </c>
      <c r="F53" s="20">
        <v>0</v>
      </c>
      <c r="G53" s="18">
        <f t="shared" si="13"/>
        <v>5529.9999999999618</v>
      </c>
      <c r="H53" s="18">
        <v>5302.6199999999581</v>
      </c>
      <c r="I53" s="46">
        <v>0</v>
      </c>
      <c r="J53" s="18">
        <f t="shared" si="1"/>
        <v>5302.6199999999581</v>
      </c>
      <c r="K53" s="18">
        <v>5389.5599999999495</v>
      </c>
      <c r="L53" s="46">
        <v>0</v>
      </c>
      <c r="M53" s="18">
        <f t="shared" si="6"/>
        <v>5389.5599999999495</v>
      </c>
      <c r="N53" s="18">
        <f t="shared" si="14"/>
        <v>16222.179999999869</v>
      </c>
      <c r="O53" s="5">
        <f t="shared" si="7"/>
        <v>4.4098075623800512E-2</v>
      </c>
      <c r="P53" s="11">
        <v>136437000</v>
      </c>
      <c r="Q53" s="6">
        <f t="shared" si="8"/>
        <v>34109250</v>
      </c>
      <c r="R53" s="7">
        <f t="shared" si="9"/>
        <v>27287400</v>
      </c>
      <c r="S53" s="7">
        <f t="shared" si="3"/>
        <v>6821850</v>
      </c>
      <c r="T53" s="4">
        <f t="shared" si="10"/>
        <v>66762434.83146558</v>
      </c>
      <c r="U53" s="21">
        <v>0</v>
      </c>
      <c r="V53" s="21">
        <v>1</v>
      </c>
      <c r="W53" s="21">
        <v>1</v>
      </c>
      <c r="X53" s="21">
        <v>1</v>
      </c>
      <c r="Y53" s="21">
        <v>1</v>
      </c>
      <c r="Z53" s="21">
        <f t="shared" si="11"/>
        <v>4</v>
      </c>
      <c r="AA53" s="4">
        <f t="shared" si="12"/>
        <v>5457480</v>
      </c>
      <c r="AB53" s="24">
        <f t="shared" si="15"/>
        <v>72219914.831465572</v>
      </c>
      <c r="AC53" s="25">
        <f t="shared" si="16"/>
        <v>2.1173117213502368</v>
      </c>
    </row>
    <row r="54" spans="1:29" s="8" customFormat="1" x14ac:dyDescent="0.25">
      <c r="A54" s="34">
        <v>51</v>
      </c>
      <c r="B54" s="23" t="s">
        <v>93</v>
      </c>
      <c r="C54" s="9" t="s">
        <v>126</v>
      </c>
      <c r="D54" s="4">
        <v>6</v>
      </c>
      <c r="E54" s="18">
        <v>1460.0500000000006</v>
      </c>
      <c r="F54" s="20">
        <v>2.9100000000000001E-2</v>
      </c>
      <c r="G54" s="18">
        <f t="shared" si="13"/>
        <v>1417.5625450000007</v>
      </c>
      <c r="H54" s="18">
        <v>1569.0499999999986</v>
      </c>
      <c r="I54" s="46">
        <v>1.78E-2</v>
      </c>
      <c r="J54" s="18">
        <f t="shared" si="1"/>
        <v>1541.1209099999985</v>
      </c>
      <c r="K54" s="18">
        <v>1174.4999999999959</v>
      </c>
      <c r="L54" s="46">
        <v>4.8600000000000004E-2</v>
      </c>
      <c r="M54" s="18">
        <f t="shared" si="6"/>
        <v>1117.4192999999962</v>
      </c>
      <c r="N54" s="18">
        <f t="shared" si="14"/>
        <v>4076.1027549999953</v>
      </c>
      <c r="O54" s="5">
        <f t="shared" si="7"/>
        <v>1.1080402728879403E-2</v>
      </c>
      <c r="P54" s="11">
        <v>87187000</v>
      </c>
      <c r="Q54" s="6">
        <f t="shared" si="8"/>
        <v>21796750</v>
      </c>
      <c r="R54" s="7">
        <f t="shared" si="9"/>
        <v>17437400</v>
      </c>
      <c r="S54" s="7">
        <f t="shared" si="3"/>
        <v>4359350</v>
      </c>
      <c r="T54" s="4">
        <f t="shared" si="10"/>
        <v>16775214.215786455</v>
      </c>
      <c r="U54" s="21">
        <v>1</v>
      </c>
      <c r="V54" s="21">
        <v>0</v>
      </c>
      <c r="W54" s="21">
        <v>1</v>
      </c>
      <c r="X54" s="21">
        <v>0</v>
      </c>
      <c r="Y54" s="21">
        <v>0</v>
      </c>
      <c r="Z54" s="21">
        <f t="shared" si="11"/>
        <v>2</v>
      </c>
      <c r="AA54" s="4">
        <f t="shared" si="12"/>
        <v>1743740</v>
      </c>
      <c r="AB54" s="24">
        <f t="shared" si="15"/>
        <v>18518954.215786457</v>
      </c>
      <c r="AC54" s="25">
        <f t="shared" si="16"/>
        <v>0.84961997617931373</v>
      </c>
    </row>
    <row r="55" spans="1:29" s="8" customFormat="1" x14ac:dyDescent="0.25">
      <c r="A55" s="34">
        <v>52</v>
      </c>
      <c r="B55" s="23" t="s">
        <v>94</v>
      </c>
      <c r="C55" s="10" t="s">
        <v>131</v>
      </c>
      <c r="D55" s="4">
        <v>6</v>
      </c>
      <c r="E55" s="18">
        <v>1250.1699999999992</v>
      </c>
      <c r="F55" s="20">
        <v>4.0800000000000003E-2</v>
      </c>
      <c r="G55" s="18">
        <f t="shared" si="13"/>
        <v>1199.1630639999992</v>
      </c>
      <c r="H55" s="18">
        <v>1175.5999999999992</v>
      </c>
      <c r="I55" s="46">
        <v>1.9900000000000001E-2</v>
      </c>
      <c r="J55" s="18">
        <f t="shared" si="1"/>
        <v>1152.2055599999992</v>
      </c>
      <c r="K55" s="18">
        <v>1251.9600000000019</v>
      </c>
      <c r="L55" s="46">
        <v>2.8999999999999998E-2</v>
      </c>
      <c r="M55" s="18">
        <f t="shared" si="6"/>
        <v>1215.6531600000017</v>
      </c>
      <c r="N55" s="18">
        <f t="shared" si="14"/>
        <v>3567.021784</v>
      </c>
      <c r="O55" s="5">
        <f t="shared" si="7"/>
        <v>9.6965263844056154E-3</v>
      </c>
      <c r="P55" s="11">
        <v>84387000</v>
      </c>
      <c r="Q55" s="6">
        <f t="shared" si="8"/>
        <v>21096750</v>
      </c>
      <c r="R55" s="7">
        <f t="shared" si="9"/>
        <v>16877400</v>
      </c>
      <c r="S55" s="7">
        <f t="shared" si="3"/>
        <v>4219350</v>
      </c>
      <c r="T55" s="4">
        <f t="shared" si="10"/>
        <v>14680089.815100066</v>
      </c>
      <c r="U55" s="21">
        <v>1</v>
      </c>
      <c r="V55" s="21">
        <v>1</v>
      </c>
      <c r="W55" s="21">
        <v>0</v>
      </c>
      <c r="X55" s="21">
        <v>1</v>
      </c>
      <c r="Y55" s="21">
        <v>0</v>
      </c>
      <c r="Z55" s="21">
        <f t="shared" si="11"/>
        <v>3</v>
      </c>
      <c r="AA55" s="4">
        <f t="shared" si="12"/>
        <v>2531610.0000000005</v>
      </c>
      <c r="AB55" s="24">
        <f t="shared" si="15"/>
        <v>17211699.815100066</v>
      </c>
      <c r="AC55" s="25">
        <f t="shared" si="16"/>
        <v>0.81584603387251908</v>
      </c>
    </row>
    <row r="56" spans="1:29" s="8" customFormat="1" x14ac:dyDescent="0.25">
      <c r="A56" s="34">
        <v>53</v>
      </c>
      <c r="B56" s="23" t="s">
        <v>95</v>
      </c>
      <c r="C56" s="10" t="s">
        <v>130</v>
      </c>
      <c r="D56" s="4">
        <v>6</v>
      </c>
      <c r="E56" s="18">
        <v>1792.5799999999945</v>
      </c>
      <c r="F56" s="20">
        <v>0.11199999999999999</v>
      </c>
      <c r="G56" s="18">
        <f t="shared" si="13"/>
        <v>1591.811039999995</v>
      </c>
      <c r="H56" s="18">
        <v>1624.5999999999926</v>
      </c>
      <c r="I56" s="46">
        <v>9.6699999999999994E-2</v>
      </c>
      <c r="J56" s="18">
        <f t="shared" si="1"/>
        <v>1467.5011799999934</v>
      </c>
      <c r="K56" s="18">
        <v>1743.6599999999937</v>
      </c>
      <c r="L56" s="46">
        <v>9.1700000000000004E-2</v>
      </c>
      <c r="M56" s="18">
        <f t="shared" si="6"/>
        <v>1583.7663779999943</v>
      </c>
      <c r="N56" s="18">
        <f t="shared" si="14"/>
        <v>4643.0785979999828</v>
      </c>
      <c r="O56" s="5">
        <f t="shared" si="7"/>
        <v>1.2621659428132011E-2</v>
      </c>
      <c r="P56" s="11">
        <v>118542000</v>
      </c>
      <c r="Q56" s="6">
        <f t="shared" si="8"/>
        <v>29635500</v>
      </c>
      <c r="R56" s="7">
        <f t="shared" si="9"/>
        <v>23708400</v>
      </c>
      <c r="S56" s="7">
        <f t="shared" si="3"/>
        <v>5927100</v>
      </c>
      <c r="T56" s="4">
        <f t="shared" si="10"/>
        <v>19108605.15148697</v>
      </c>
      <c r="U56" s="21">
        <v>0</v>
      </c>
      <c r="V56" s="21">
        <v>1</v>
      </c>
      <c r="W56" s="21">
        <v>0</v>
      </c>
      <c r="X56" s="21">
        <v>0</v>
      </c>
      <c r="Y56" s="21">
        <v>1</v>
      </c>
      <c r="Z56" s="21">
        <f t="shared" si="11"/>
        <v>2</v>
      </c>
      <c r="AA56" s="4">
        <f t="shared" si="12"/>
        <v>2370840</v>
      </c>
      <c r="AB56" s="24">
        <f t="shared" si="15"/>
        <v>21479445.15148697</v>
      </c>
      <c r="AC56" s="25">
        <f t="shared" si="16"/>
        <v>0.7247876753045156</v>
      </c>
    </row>
    <row r="57" spans="1:29" s="8" customFormat="1" x14ac:dyDescent="0.25">
      <c r="A57" s="34">
        <v>54</v>
      </c>
      <c r="B57" s="23" t="s">
        <v>96</v>
      </c>
      <c r="C57" s="10" t="s">
        <v>156</v>
      </c>
      <c r="D57" s="4">
        <v>7</v>
      </c>
      <c r="E57" s="18">
        <v>1724.6899999999766</v>
      </c>
      <c r="F57" s="20">
        <v>2.4199999999999999E-2</v>
      </c>
      <c r="G57" s="18">
        <f t="shared" si="13"/>
        <v>1682.9525019999771</v>
      </c>
      <c r="H57" s="18">
        <v>1522.1299999999796</v>
      </c>
      <c r="I57" s="46">
        <v>9.300000000000001E-3</v>
      </c>
      <c r="J57" s="18">
        <f t="shared" si="1"/>
        <v>1507.9741909999798</v>
      </c>
      <c r="K57" s="18">
        <v>1594.2899999999847</v>
      </c>
      <c r="L57" s="46">
        <v>1.04E-2</v>
      </c>
      <c r="M57" s="18">
        <f t="shared" si="6"/>
        <v>1577.709383999985</v>
      </c>
      <c r="N57" s="18">
        <f t="shared" si="14"/>
        <v>4768.6360769999419</v>
      </c>
      <c r="O57" s="5">
        <f t="shared" si="7"/>
        <v>1.2962972568787213E-2</v>
      </c>
      <c r="P57" s="11">
        <v>102043000</v>
      </c>
      <c r="Q57" s="6">
        <f t="shared" si="8"/>
        <v>25510750</v>
      </c>
      <c r="R57" s="7">
        <f t="shared" si="9"/>
        <v>20408600</v>
      </c>
      <c r="S57" s="7">
        <f t="shared" si="3"/>
        <v>5102150</v>
      </c>
      <c r="T57" s="4">
        <f t="shared" si="10"/>
        <v>19625337.366845079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f t="shared" si="11"/>
        <v>5</v>
      </c>
      <c r="AA57" s="4">
        <f t="shared" si="12"/>
        <v>5102150</v>
      </c>
      <c r="AB57" s="24">
        <f t="shared" si="15"/>
        <v>24727487.366845079</v>
      </c>
      <c r="AC57" s="25">
        <f t="shared" si="16"/>
        <v>0.96929676182962399</v>
      </c>
    </row>
    <row r="58" spans="1:29" s="8" customFormat="1" x14ac:dyDescent="0.25">
      <c r="A58" s="34">
        <v>55</v>
      </c>
      <c r="B58" s="23" t="s">
        <v>97</v>
      </c>
      <c r="C58" s="10" t="s">
        <v>132</v>
      </c>
      <c r="D58" s="4">
        <v>8</v>
      </c>
      <c r="E58" s="18">
        <v>3114.9700000000016</v>
      </c>
      <c r="F58" s="20">
        <v>1.77E-2</v>
      </c>
      <c r="G58" s="18">
        <f t="shared" si="13"/>
        <v>3059.8350310000014</v>
      </c>
      <c r="H58" s="18">
        <v>3080.9699999999984</v>
      </c>
      <c r="I58" s="46">
        <v>5.45E-2</v>
      </c>
      <c r="J58" s="18">
        <f t="shared" si="1"/>
        <v>2913.0571349999987</v>
      </c>
      <c r="K58" s="18">
        <v>2906.02</v>
      </c>
      <c r="L58" s="46">
        <v>5.5399999999999998E-2</v>
      </c>
      <c r="M58" s="18">
        <f t="shared" si="6"/>
        <v>2745.026492</v>
      </c>
      <c r="N58" s="18">
        <f t="shared" si="14"/>
        <v>8717.9186579999987</v>
      </c>
      <c r="O58" s="5">
        <f t="shared" si="7"/>
        <v>2.3698629670157064E-2</v>
      </c>
      <c r="P58" s="11">
        <v>90740000</v>
      </c>
      <c r="Q58" s="6">
        <f t="shared" si="8"/>
        <v>22685000</v>
      </c>
      <c r="R58" s="7">
        <f t="shared" si="9"/>
        <v>18148000</v>
      </c>
      <c r="S58" s="7">
        <f t="shared" si="3"/>
        <v>4537000</v>
      </c>
      <c r="T58" s="4">
        <f t="shared" si="10"/>
        <v>35878622.741872393</v>
      </c>
      <c r="U58" s="21">
        <v>1</v>
      </c>
      <c r="V58" s="21">
        <v>1</v>
      </c>
      <c r="W58" s="21">
        <v>1</v>
      </c>
      <c r="X58" s="21">
        <v>0</v>
      </c>
      <c r="Y58" s="21">
        <v>1</v>
      </c>
      <c r="Z58" s="21">
        <f t="shared" si="11"/>
        <v>4</v>
      </c>
      <c r="AA58" s="4">
        <f t="shared" si="12"/>
        <v>3629600</v>
      </c>
      <c r="AB58" s="24">
        <f t="shared" si="15"/>
        <v>39508222.741872393</v>
      </c>
      <c r="AC58" s="25">
        <f t="shared" si="16"/>
        <v>1.7416011788350183</v>
      </c>
    </row>
    <row r="59" spans="1:29" s="8" customFormat="1" x14ac:dyDescent="0.25">
      <c r="A59" s="34">
        <v>56</v>
      </c>
      <c r="B59" s="23" t="s">
        <v>98</v>
      </c>
      <c r="C59" s="10" t="s">
        <v>124</v>
      </c>
      <c r="D59" s="4">
        <v>9</v>
      </c>
      <c r="E59" s="18">
        <v>1673.0900000000101</v>
      </c>
      <c r="F59" s="20">
        <v>7.7899999999999997E-2</v>
      </c>
      <c r="G59" s="18">
        <f t="shared" si="13"/>
        <v>1542.7562890000095</v>
      </c>
      <c r="H59" s="18">
        <v>1849.5800000000156</v>
      </c>
      <c r="I59" s="46">
        <v>0.03</v>
      </c>
      <c r="J59" s="18">
        <f t="shared" si="1"/>
        <v>1794.0926000000152</v>
      </c>
      <c r="K59" s="18">
        <v>1622.7500000000091</v>
      </c>
      <c r="L59" s="46">
        <v>3.2799999999999996E-2</v>
      </c>
      <c r="M59" s="18">
        <f t="shared" si="6"/>
        <v>1569.5238000000088</v>
      </c>
      <c r="N59" s="18">
        <f t="shared" si="14"/>
        <v>4906.3726890000335</v>
      </c>
      <c r="O59" s="5">
        <f t="shared" si="7"/>
        <v>1.333739324049386E-2</v>
      </c>
      <c r="P59" s="11">
        <v>80310000</v>
      </c>
      <c r="Q59" s="6">
        <f t="shared" si="8"/>
        <v>20077500</v>
      </c>
      <c r="R59" s="7">
        <f t="shared" si="9"/>
        <v>16062000</v>
      </c>
      <c r="S59" s="7">
        <f t="shared" si="3"/>
        <v>4015500</v>
      </c>
      <c r="T59" s="4">
        <f t="shared" si="10"/>
        <v>20192192.843887191</v>
      </c>
      <c r="U59" s="21">
        <v>1</v>
      </c>
      <c r="V59" s="21">
        <v>0</v>
      </c>
      <c r="W59" s="21">
        <v>1</v>
      </c>
      <c r="X59" s="21">
        <v>0</v>
      </c>
      <c r="Y59" s="21">
        <v>1</v>
      </c>
      <c r="Z59" s="21">
        <f t="shared" si="11"/>
        <v>3</v>
      </c>
      <c r="AA59" s="4">
        <f t="shared" si="12"/>
        <v>2409300.0000000005</v>
      </c>
      <c r="AB59" s="24">
        <f t="shared" si="15"/>
        <v>22601492.843887191</v>
      </c>
      <c r="AC59" s="25">
        <f t="shared" si="16"/>
        <v>1.1257125062327078</v>
      </c>
    </row>
    <row r="60" spans="1:29" s="8" customFormat="1" ht="15" customHeight="1" thickBot="1" x14ac:dyDescent="0.3">
      <c r="A60" s="34">
        <v>57</v>
      </c>
      <c r="B60" s="23" t="s">
        <v>99</v>
      </c>
      <c r="C60" s="10" t="s">
        <v>100</v>
      </c>
      <c r="D60" s="4">
        <v>3</v>
      </c>
      <c r="E60" s="18">
        <v>1164.4900000000002</v>
      </c>
      <c r="F60" s="20">
        <v>5.8400000000000001E-2</v>
      </c>
      <c r="G60" s="18">
        <f t="shared" si="13"/>
        <v>1096.4837840000002</v>
      </c>
      <c r="H60" s="18">
        <v>1051.4099999999994</v>
      </c>
      <c r="I60" s="46">
        <v>3.39E-2</v>
      </c>
      <c r="J60" s="18">
        <f t="shared" si="1"/>
        <v>1015.7672009999994</v>
      </c>
      <c r="K60" s="18">
        <v>1109.0200000000002</v>
      </c>
      <c r="L60" s="46">
        <v>4.6300000000000001E-2</v>
      </c>
      <c r="M60" s="18">
        <f t="shared" si="6"/>
        <v>1057.6723740000002</v>
      </c>
      <c r="N60" s="18">
        <f t="shared" si="14"/>
        <v>3169.9233589999999</v>
      </c>
      <c r="O60" s="5">
        <f t="shared" si="7"/>
        <v>8.6170613324987686E-3</v>
      </c>
      <c r="P60" s="11">
        <v>49167000</v>
      </c>
      <c r="Q60" s="6">
        <f t="shared" si="8"/>
        <v>12291750</v>
      </c>
      <c r="R60" s="7">
        <f t="shared" si="9"/>
        <v>9833400</v>
      </c>
      <c r="S60" s="7">
        <f t="shared" si="3"/>
        <v>2458350</v>
      </c>
      <c r="T60" s="4">
        <f t="shared" si="10"/>
        <v>13045829.948624641</v>
      </c>
      <c r="U60" s="21">
        <v>1.25</v>
      </c>
      <c r="V60" s="21">
        <v>0</v>
      </c>
      <c r="W60" s="21">
        <v>1.25</v>
      </c>
      <c r="X60" s="21" t="s">
        <v>149</v>
      </c>
      <c r="Y60" s="21">
        <v>0</v>
      </c>
      <c r="Z60" s="21">
        <f t="shared" si="11"/>
        <v>2.5</v>
      </c>
      <c r="AA60" s="4">
        <f t="shared" si="12"/>
        <v>1229175</v>
      </c>
      <c r="AB60" s="24">
        <f t="shared" si="15"/>
        <v>14275004.948624641</v>
      </c>
      <c r="AC60" s="25">
        <f t="shared" si="16"/>
        <v>1.1613484612544707</v>
      </c>
    </row>
    <row r="61" spans="1:29" s="13" customFormat="1" ht="15.75" thickBot="1" x14ac:dyDescent="0.3">
      <c r="A61" s="35"/>
      <c r="B61" s="28"/>
      <c r="C61" s="28"/>
      <c r="D61" s="42"/>
      <c r="E61" s="38">
        <f>SUM(E4:E60)</f>
        <v>133958.55999999863</v>
      </c>
      <c r="F61" s="41"/>
      <c r="G61" s="43">
        <f t="shared" ref="G61" si="17">SUM(G4:G60)</f>
        <v>119346.74984099875</v>
      </c>
      <c r="H61" s="40">
        <f>SUM(H4:H60)</f>
        <v>136135.49999999822</v>
      </c>
      <c r="I61" s="45"/>
      <c r="J61" s="43">
        <f t="shared" ref="J61" si="18">SUM(J4:J60)</f>
        <v>121109.64573899836</v>
      </c>
      <c r="K61" s="43">
        <f>SUM(K4:K60)</f>
        <v>141824.03999999809</v>
      </c>
      <c r="L61" s="43"/>
      <c r="M61" s="43">
        <f t="shared" ref="M61:N61" si="19">SUM(M4:M60)</f>
        <v>127409.54347799829</v>
      </c>
      <c r="N61" s="43">
        <f t="shared" si="19"/>
        <v>367865.93905799533</v>
      </c>
      <c r="O61" s="42">
        <f>SUM(O4:O60)</f>
        <v>1.0000000000000004</v>
      </c>
      <c r="P61" s="47">
        <f>SUM(P4:P60)</f>
        <v>6911208000</v>
      </c>
      <c r="Q61" s="48">
        <f>SUM(Q4:Q60)</f>
        <v>1727802000</v>
      </c>
      <c r="R61" s="49">
        <f>SUM(R4:R60)+AA62</f>
        <v>1513953475</v>
      </c>
      <c r="S61" s="43">
        <f t="shared" ref="S61:AA61" si="20">SUM(S4:S60)</f>
        <v>345560400</v>
      </c>
      <c r="T61" s="50">
        <f t="shared" si="20"/>
        <v>1513953475</v>
      </c>
      <c r="U61" s="51">
        <v>29.25</v>
      </c>
      <c r="V61" s="51">
        <f>SUM(V4:V60)</f>
        <v>36</v>
      </c>
      <c r="W61" s="51">
        <f>SUM(W4:W60)</f>
        <v>42.25</v>
      </c>
      <c r="X61" s="51">
        <f t="shared" si="20"/>
        <v>24</v>
      </c>
      <c r="Y61" s="51">
        <f t="shared" si="20"/>
        <v>41</v>
      </c>
      <c r="Z61" s="51">
        <f t="shared" si="20"/>
        <v>172.5</v>
      </c>
      <c r="AA61" s="52">
        <f t="shared" si="20"/>
        <v>213848525</v>
      </c>
      <c r="AB61" s="26">
        <f t="shared" si="15"/>
        <v>1727802000</v>
      </c>
      <c r="AC61" s="27"/>
    </row>
    <row r="62" spans="1:29" s="13" customFormat="1" ht="15.75" thickBot="1" x14ac:dyDescent="0.3">
      <c r="A62" s="36"/>
      <c r="C62" s="14"/>
      <c r="F62" s="39"/>
      <c r="I62" s="44"/>
      <c r="Q62" s="14"/>
      <c r="R62" s="53">
        <f>R61+S61-AA62</f>
        <v>1727802000</v>
      </c>
      <c r="AA62" s="15">
        <f>S61-AA61</f>
        <v>131711875</v>
      </c>
      <c r="AB62" s="16"/>
    </row>
    <row r="63" spans="1:29" x14ac:dyDescent="0.25">
      <c r="C63" s="31"/>
      <c r="AA63" s="17"/>
    </row>
    <row r="64" spans="1:29" x14ac:dyDescent="0.25">
      <c r="C64" s="31"/>
      <c r="R64" s="17"/>
    </row>
    <row r="65" spans="3:29" ht="15.75" x14ac:dyDescent="0.25">
      <c r="C65" s="31"/>
      <c r="R65" s="17"/>
      <c r="Z65" s="62"/>
      <c r="AA65" s="62"/>
      <c r="AB65" s="62"/>
      <c r="AC65" s="62"/>
    </row>
    <row r="66" spans="3:29" ht="15.75" x14ac:dyDescent="0.25">
      <c r="C66" s="58"/>
      <c r="Z66" s="32"/>
      <c r="AA66" s="32"/>
      <c r="AB66" s="32"/>
    </row>
    <row r="67" spans="3:29" ht="15.75" x14ac:dyDescent="0.25">
      <c r="C67" s="31"/>
      <c r="Z67" s="62"/>
      <c r="AA67" s="62"/>
      <c r="AB67" s="62"/>
      <c r="AC67" s="62"/>
    </row>
    <row r="68" spans="3:29" ht="15.75" x14ac:dyDescent="0.25">
      <c r="C68" s="31"/>
      <c r="Z68" s="62"/>
      <c r="AA68" s="62"/>
      <c r="AB68" s="62"/>
      <c r="AC68" s="62"/>
    </row>
    <row r="69" spans="3:29" x14ac:dyDescent="0.25">
      <c r="C69" s="31"/>
    </row>
    <row r="70" spans="3:29" x14ac:dyDescent="0.25">
      <c r="C70" s="58"/>
    </row>
    <row r="71" spans="3:29" x14ac:dyDescent="0.25">
      <c r="C71" s="31"/>
    </row>
    <row r="72" spans="3:29" x14ac:dyDescent="0.25">
      <c r="C72" s="31"/>
    </row>
    <row r="73" spans="3:29" x14ac:dyDescent="0.25">
      <c r="C73" s="31"/>
    </row>
    <row r="74" spans="3:29" x14ac:dyDescent="0.25">
      <c r="C74" s="31"/>
    </row>
    <row r="75" spans="3:29" x14ac:dyDescent="0.25">
      <c r="C75" s="59"/>
    </row>
    <row r="76" spans="3:29" x14ac:dyDescent="0.25">
      <c r="C76" s="60"/>
    </row>
  </sheetData>
  <mergeCells count="4">
    <mergeCell ref="A1:O1"/>
    <mergeCell ref="Z65:AC65"/>
    <mergeCell ref="Z67:AC67"/>
    <mergeCell ref="Z68:AC68"/>
  </mergeCells>
  <conditionalFormatting sqref="P29:P58 P4:S4 Q5:S60">
    <cfRule type="cellIs" priority="9" stopIfTrue="1" operator="equal">
      <formula>0</formula>
    </cfRule>
  </conditionalFormatting>
  <conditionalFormatting sqref="P28">
    <cfRule type="cellIs" priority="1" stopIfTrue="1" operator="equal">
      <formula>0</formula>
    </cfRule>
  </conditionalFormatting>
  <conditionalFormatting sqref="P59">
    <cfRule type="cellIs" priority="8" stopIfTrue="1" operator="equal">
      <formula>0</formula>
    </cfRule>
  </conditionalFormatting>
  <conditionalFormatting sqref="P5 P7 P9 P11 P13 P15 P17 P19 P21 P23 P25 P27 P29 P31 P33 P35 P37 P39 P41 P43 P45 P47 P49 P51 P53 P55 P57 P59 P61">
    <cfRule type="cellIs" priority="7" stopIfTrue="1" operator="equal">
      <formula>0</formula>
    </cfRule>
  </conditionalFormatting>
  <conditionalFormatting sqref="P6">
    <cfRule type="cellIs" priority="6" stopIfTrue="1" operator="equal">
      <formula>0</formula>
    </cfRule>
  </conditionalFormatting>
  <conditionalFormatting sqref="P7">
    <cfRule type="cellIs" priority="5" stopIfTrue="1" operator="equal">
      <formula>0</formula>
    </cfRule>
  </conditionalFormatting>
  <conditionalFormatting sqref="P8">
    <cfRule type="cellIs" priority="4" stopIfTrue="1" operator="equal">
      <formula>0</formula>
    </cfRule>
  </conditionalFormatting>
  <conditionalFormatting sqref="P9:P27">
    <cfRule type="cellIs" priority="3" stopIfTrue="1" operator="equal">
      <formula>0</formula>
    </cfRule>
  </conditionalFormatting>
  <conditionalFormatting sqref="P60">
    <cfRule type="cellIs" priority="2" stopIfTrue="1" operator="equal">
      <formula>0</formula>
    </cfRule>
  </conditionalFormatting>
  <dataValidations disablePrompts="1" count="1">
    <dataValidation allowBlank="1" showInputMessage="1" showErrorMessage="1" errorTitle="GRESKA!" error="Nisu dozvoljene izmene u Predracunu sredstava nakon 26.aprila 2012. u 8.35." sqref="P5:P60" xr:uid="{00000000-0002-0000-0000-000000000000}"/>
  </dataValidations>
  <pageMargins left="0.7" right="0.7" top="0.75" bottom="0.75" header="0.3" footer="0.3"/>
  <pageSetup orientation="landscape" horizontalDpi="300" verticalDpi="300" r:id="rId1"/>
  <headerFooter>
    <oddHeader>&amp;L&amp;"-,Bold"&amp;KFF0000UČINAK ZA 3. KVARTAL 2021.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2021-11-26T10:07:20Z</cp:lastPrinted>
  <dcterms:created xsi:type="dcterms:W3CDTF">2019-04-19T11:15:30Z</dcterms:created>
  <dcterms:modified xsi:type="dcterms:W3CDTF">2021-11-26T10:41:04Z</dcterms:modified>
</cp:coreProperties>
</file>